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585" tabRatio="839"/>
  </bookViews>
  <sheets>
    <sheet name="przedmiar robót" sheetId="64" r:id="rId1"/>
  </sheets>
  <externalReferences>
    <externalReference r:id="rId2"/>
    <externalReference r:id="rId3"/>
    <externalReference r:id="rId4"/>
  </externalReferences>
  <definedNames>
    <definedName name="A" localSheetId="0">#REF!</definedName>
    <definedName name="A">#REF!</definedName>
    <definedName name="B" localSheetId="0">#REF!</definedName>
    <definedName name="B">#REF!</definedName>
    <definedName name="CoefM" localSheetId="0">#REF!</definedName>
    <definedName name="CoefM">#REF!</definedName>
    <definedName name="coefR" localSheetId="0">#REF!</definedName>
    <definedName name="coefR">#REF!</definedName>
    <definedName name="CoefS" localSheetId="0">#REF!</definedName>
    <definedName name="CoefS">#REF!</definedName>
    <definedName name="CoefT" localSheetId="0">#REF!</definedName>
    <definedName name="CoefT">#REF!</definedName>
    <definedName name="dane" localSheetId="0">#REF!</definedName>
    <definedName name="dane">#REF!</definedName>
    <definedName name="Excel_BuiltIn_Print_Area_1" localSheetId="0">#REF!</definedName>
    <definedName name="Excel_BuiltIn_Print_Area_1">#REF!</definedName>
    <definedName name="fss" localSheetId="0">#REF!</definedName>
    <definedName name="fss">#REF!</definedName>
    <definedName name="kb" localSheetId="0">#REF!</definedName>
    <definedName name="kb">#REF!</definedName>
    <definedName name="KHEOPS">[1]Zakłady!$N$2</definedName>
    <definedName name="KHEOPS_OLD">[1]Zakłady!$N$1</definedName>
    <definedName name="kurs">4.2735</definedName>
    <definedName name="marzap" localSheetId="0">#REF!</definedName>
    <definedName name="marzap">#REF!</definedName>
    <definedName name="marzaw" localSheetId="0">#REF!</definedName>
    <definedName name="marzaw">#REF!</definedName>
    <definedName name="marża" localSheetId="0">#REF!</definedName>
    <definedName name="marża">#REF!</definedName>
    <definedName name="_xlnm.Print_Area" localSheetId="0">'przedmiar robót'!$A$1:$G$227</definedName>
    <definedName name="Robocza">'[2]Pivot Baza'!$A$5:$A$99</definedName>
    <definedName name="segmentation">[3]Feuil1!$A$1:$D$81</definedName>
    <definedName name="SUM_K1" localSheetId="0">#REF!</definedName>
    <definedName name="SUM_K1">#REF!</definedName>
    <definedName name="SUM_K10" localSheetId="0">#REF!</definedName>
    <definedName name="SUM_K10">#REF!</definedName>
    <definedName name="SUM_K11" localSheetId="0">#REF!</definedName>
    <definedName name="SUM_K11">#REF!</definedName>
    <definedName name="SUM_K12" localSheetId="0">#REF!</definedName>
    <definedName name="SUM_K12">#REF!</definedName>
    <definedName name="SUM_K13" localSheetId="0">#REF!</definedName>
    <definedName name="SUM_K13">#REF!</definedName>
    <definedName name="SUM_K14" localSheetId="0">#REF!</definedName>
    <definedName name="SUM_K14">#REF!</definedName>
    <definedName name="SUM_K15" localSheetId="0">#REF!</definedName>
    <definedName name="SUM_K15">#REF!</definedName>
    <definedName name="SUM_K16" localSheetId="0">#REF!</definedName>
    <definedName name="SUM_K16">#REF!</definedName>
    <definedName name="SUM_K17" localSheetId="0">#REF!</definedName>
    <definedName name="SUM_K17">#REF!</definedName>
    <definedName name="SUM_K18" localSheetId="0">#REF!</definedName>
    <definedName name="SUM_K18">#REF!</definedName>
    <definedName name="SUM_K19" localSheetId="0">#REF!</definedName>
    <definedName name="SUM_K19">#REF!</definedName>
    <definedName name="SUM_K2" localSheetId="0">#REF!</definedName>
    <definedName name="SUM_K2">#REF!</definedName>
    <definedName name="SUM_K20" localSheetId="0">#REF!</definedName>
    <definedName name="SUM_K20">#REF!</definedName>
    <definedName name="SUM_K21" localSheetId="0">#REF!</definedName>
    <definedName name="SUM_K21">#REF!</definedName>
    <definedName name="SUM_K22" localSheetId="0">#REF!</definedName>
    <definedName name="SUM_K22">#REF!</definedName>
    <definedName name="SUM_K23" localSheetId="0">#REF!</definedName>
    <definedName name="SUM_K23">#REF!</definedName>
    <definedName name="SUM_K3" localSheetId="0">#REF!</definedName>
    <definedName name="SUM_K3">#REF!</definedName>
    <definedName name="SUM_K4" localSheetId="0">#REF!</definedName>
    <definedName name="SUM_K4">#REF!</definedName>
    <definedName name="SUM_K5" localSheetId="0">#REF!</definedName>
    <definedName name="SUM_K5">#REF!</definedName>
    <definedName name="SUM_K6" localSheetId="0">#REF!</definedName>
    <definedName name="SUM_K6">#REF!</definedName>
    <definedName name="SUM_K7" localSheetId="0">#REF!</definedName>
    <definedName name="SUM_K7">#REF!</definedName>
    <definedName name="SUM_K8" localSheetId="0">#REF!</definedName>
    <definedName name="SUM_K8">#REF!</definedName>
    <definedName name="SUM_K9" localSheetId="0">#REF!</definedName>
    <definedName name="SUM_K9">#REF!</definedName>
    <definedName name="_xlnm.Print_Titles" localSheetId="0">'przedmiar robót'!$3:$3</definedName>
    <definedName name="Warstwa">'[2]Pivot Baza'!$I$5:$I$9</definedName>
    <definedName name="WR" localSheetId="0">#REF!</definedName>
    <definedName name="WR">#REF!</definedName>
  </definedNames>
  <calcPr calcId="152511" fullPrecision="0"/>
</workbook>
</file>

<file path=xl/calcChain.xml><?xml version="1.0" encoding="utf-8"?>
<calcChain xmlns="http://schemas.openxmlformats.org/spreadsheetml/2006/main">
  <c r="G196" i="64" l="1"/>
  <c r="G192" i="64"/>
  <c r="G191" i="64"/>
  <c r="G189" i="64"/>
  <c r="F187" i="64"/>
  <c r="G171" i="64"/>
  <c r="G169" i="64"/>
  <c r="G161" i="64"/>
  <c r="G160" i="64"/>
  <c r="G159" i="64"/>
  <c r="G112" i="64"/>
  <c r="G97" i="64"/>
  <c r="G96" i="64"/>
  <c r="G88" i="64"/>
  <c r="G77" i="64"/>
  <c r="G76" i="64"/>
  <c r="G59" i="64"/>
  <c r="G49" i="64"/>
  <c r="G48" i="64"/>
  <c r="G47" i="64"/>
  <c r="G46" i="64"/>
  <c r="G45" i="64"/>
  <c r="G44" i="64"/>
  <c r="G42" i="64"/>
  <c r="G40" i="64"/>
  <c r="G39" i="64"/>
  <c r="G38" i="64"/>
  <c r="G36" i="64"/>
  <c r="G34" i="64"/>
  <c r="G33" i="64"/>
  <c r="G30" i="64"/>
  <c r="G29" i="64"/>
  <c r="G28" i="64"/>
  <c r="G26" i="64"/>
  <c r="G25" i="64"/>
</calcChain>
</file>

<file path=xl/sharedStrings.xml><?xml version="1.0" encoding="utf-8"?>
<sst xmlns="http://schemas.openxmlformats.org/spreadsheetml/2006/main" count="867" uniqueCount="389">
  <si>
    <t>m2</t>
  </si>
  <si>
    <t>m</t>
  </si>
  <si>
    <t>kpl</t>
  </si>
  <si>
    <t>m3</t>
  </si>
  <si>
    <t>Lp.</t>
  </si>
  <si>
    <t>Podstawa</t>
  </si>
  <si>
    <t>J.m.</t>
  </si>
  <si>
    <t>Ilość</t>
  </si>
  <si>
    <t>Opis pozycji</t>
  </si>
  <si>
    <t>Przedmiary i wyliczenia</t>
  </si>
  <si>
    <t>I</t>
  </si>
  <si>
    <t>II</t>
  </si>
  <si>
    <t>III</t>
  </si>
  <si>
    <t>KNR 2-31
0114/05</t>
  </si>
  <si>
    <t>szt.</t>
  </si>
  <si>
    <t>KNNR 6 0404-05</t>
  </si>
  <si>
    <t>Obrzeża betonowe o wymiarach 30x8 cm na podsypce  cementowo-piaskowej, spoiny wypełnione zaprawą cementową</t>
  </si>
  <si>
    <t>KNR 231/803/3</t>
  </si>
  <si>
    <t>Rozebranie nawierzchni z mieszanek mineralno-bitumicznych, mechanicznie, grubość nawierzchni 3 cm</t>
  </si>
  <si>
    <t>KNR 231/803/4</t>
  </si>
  <si>
    <t>KNR 2-31
0813/03</t>
  </si>
  <si>
    <t>KNR 2-31
0812/03</t>
  </si>
  <si>
    <t>Rozebranie ław z betonu pod krawężniki</t>
  </si>
  <si>
    <t>KNR 2-31
0806/01</t>
  </si>
  <si>
    <t>Rozebranie krawężników betonowych o wymiarach 15x30cm, na podsypce cementowo-piaskowej</t>
  </si>
  <si>
    <t>KNR 2-31
0402/04</t>
  </si>
  <si>
    <t>KNR 2-31
0403/03</t>
  </si>
  <si>
    <t>Krawężniki betonowe o wymiarach 15x30cm wystające na podsypce cementowo-piaskowej</t>
  </si>
  <si>
    <t xml:space="preserve">KNNR 6 0705-06 </t>
  </si>
  <si>
    <t>Ława betonowa z oporem pod krawężniki i obrzeża</t>
  </si>
  <si>
    <t xml:space="preserve">KNR 0231-0814-02 </t>
  </si>
  <si>
    <t>Rozebranie obrzeży trawnikowych o wymiarach 8x30 cm na podsypce piaskowej.</t>
  </si>
  <si>
    <t>KNNR 1/201/6</t>
  </si>
  <si>
    <t>KNNR 4/1411/3</t>
  </si>
  <si>
    <t>KNNR 4/1414/1 (1)</t>
  </si>
  <si>
    <t>Podłoża pod kanały i obiekty z materiałów sypkich, grubość  20 cm - obsypka rur i studni kanalizacji deszczowej</t>
  </si>
  <si>
    <t>KNR 231/702/1</t>
  </si>
  <si>
    <t>Słupki do znaków drogowych, z rur stalowych, Fi 50 mm</t>
  </si>
  <si>
    <t>KNR 231/703/2</t>
  </si>
  <si>
    <t>Przymocowanie tablic znaków drogowych, znaki zakazu, nakazu, ostrzegawcze, informacyjne, powierzchnia ponad 0,3 m2</t>
  </si>
  <si>
    <t>KNKRB 6/703/1</t>
  </si>
  <si>
    <t>Oznakowanie poziome jezdni farbą chlorokauczukową</t>
  </si>
  <si>
    <t>KNNR 6/113/5</t>
  </si>
  <si>
    <t>KNR 231/310/1</t>
  </si>
  <si>
    <t>KNR 231/310/5</t>
  </si>
  <si>
    <t>kg</t>
  </si>
  <si>
    <t>km</t>
  </si>
  <si>
    <t>Kalkulacja indywidualna</t>
  </si>
  <si>
    <t>ha</t>
  </si>
  <si>
    <t>KNR-W 2-01 0105-05</t>
  </si>
  <si>
    <t>Bariery energochłonne stalowe</t>
  </si>
  <si>
    <t>KNR 4-04
1103/04</t>
  </si>
  <si>
    <t>KNR 2-01
0126/01</t>
  </si>
  <si>
    <t>KNR 2-01
0206/02</t>
  </si>
  <si>
    <t>3.1</t>
  </si>
  <si>
    <t>3.3</t>
  </si>
  <si>
    <t>Roboty przygotowawcze i rozbiórkowe</t>
  </si>
  <si>
    <t>1.1</t>
  </si>
  <si>
    <t>1.2</t>
  </si>
  <si>
    <t>1.3</t>
  </si>
  <si>
    <t>1.4</t>
  </si>
  <si>
    <t>1.5</t>
  </si>
  <si>
    <t>1.6</t>
  </si>
  <si>
    <t>1.7</t>
  </si>
  <si>
    <t>1.8</t>
  </si>
  <si>
    <t>1.9</t>
  </si>
  <si>
    <t>1.10</t>
  </si>
  <si>
    <t>2.1</t>
  </si>
  <si>
    <t>2.2</t>
  </si>
  <si>
    <t>2.3</t>
  </si>
  <si>
    <t>3.2</t>
  </si>
  <si>
    <t>3.4</t>
  </si>
  <si>
    <t>KNNR 6/502/4 (1)</t>
  </si>
  <si>
    <t>4.1</t>
  </si>
  <si>
    <t>4.2</t>
  </si>
  <si>
    <t>4.3</t>
  </si>
  <si>
    <t>4.4</t>
  </si>
  <si>
    <t>4.5</t>
  </si>
  <si>
    <t>5.1</t>
  </si>
  <si>
    <t>5.2</t>
  </si>
  <si>
    <t>5.3</t>
  </si>
  <si>
    <t>mp</t>
  </si>
  <si>
    <t>KNNR 1/507/1</t>
  </si>
  <si>
    <t>KNNR 4/1424/2</t>
  </si>
  <si>
    <t>Studzienki ściekowe uliczne i podwórzowe, Fi 500 mm, z osadnikiem bez syfonu</t>
  </si>
  <si>
    <t>KNNR 4/1308/7</t>
  </si>
  <si>
    <t>KNNR 4/1308/3</t>
  </si>
  <si>
    <t>KNR 201/515/1</t>
  </si>
  <si>
    <t>KNR 201/235/1</t>
  </si>
  <si>
    <t>5.2.2</t>
  </si>
  <si>
    <t>Organizacja i bezpieczeństwo ruchu</t>
  </si>
  <si>
    <t>Roboty wykończeniowe</t>
  </si>
  <si>
    <t>Budowa Drogi Gminnej w km od 0+000,00 do km 0+123,00</t>
  </si>
  <si>
    <t>Przebudowa Drogi wewnętrznej w km od 0+123,00 do km 0+138,00</t>
  </si>
  <si>
    <t>KNR-W 2-01 0103-01</t>
  </si>
  <si>
    <t>KNR-W 2-01 0103-02</t>
  </si>
  <si>
    <t>KNR-W 2-01 0103-03</t>
  </si>
  <si>
    <t>KNR-W 2-01 0108-02</t>
  </si>
  <si>
    <t>KNR-W 2-01 0105-01</t>
  </si>
  <si>
    <t>KNR-W 2-01 0105-02</t>
  </si>
  <si>
    <t>KNR-W 2-01 0105-03</t>
  </si>
  <si>
    <t>KNR-W 2-01 0105-04</t>
  </si>
  <si>
    <t>KNR-W 2-01 0111-01</t>
  </si>
  <si>
    <t>KNR-W 2-01 0110-01</t>
  </si>
  <si>
    <t>KNR-W 2-01 0103-04</t>
  </si>
  <si>
    <t>KNR-W 2-01 0103-05</t>
  </si>
  <si>
    <t>KNR-W 2-01 0103-06</t>
  </si>
  <si>
    <t>Ścinanie drzew piłą mechaniczną (śr. 10-15 cm)</t>
  </si>
  <si>
    <t>Ścinanie drzew piłą mechaniczną (śr. 16-25 cm)</t>
  </si>
  <si>
    <t>Ścinanie drzew piłą mechaniczną (śr. 26-35 cm)</t>
  </si>
  <si>
    <t>Ścinanie drzew piłą mechaniczną (śr. 36-45 cm)</t>
  </si>
  <si>
    <t>Ścinanie drzew piłą mechaniczną (śr. 46-55 cm)</t>
  </si>
  <si>
    <t>Ścinanie drzew piłą mechaniczną (śr. 56-65 cm)</t>
  </si>
  <si>
    <t>Mechaniczne karczowanie pni (śr. 10-15 cm)</t>
  </si>
  <si>
    <t>Mechaniczne karczowanie pni (śr. 16-25 cm)</t>
  </si>
  <si>
    <t>Mechaniczne karczowanie pni (śr. 26-35 cm)</t>
  </si>
  <si>
    <t>Mechaniczne karczowanie pni (śr. 36-45 cm)</t>
  </si>
  <si>
    <t>Mechaniczne karczowanie pni (śr. 46-55 cm)</t>
  </si>
  <si>
    <r>
      <t xml:space="preserve">Wywożenie dłużyc i pni na odległość do 2 km - </t>
    </r>
    <r>
      <rPr>
        <b/>
        <sz val="11"/>
        <color theme="1"/>
        <rFont val="Calibri"/>
        <family val="2"/>
        <charset val="238"/>
        <scheme val="minor"/>
      </rPr>
      <t>ANALOGIA wywóz na odległość 5km</t>
    </r>
  </si>
  <si>
    <t>Mechaniczne karczowanie zagajników średniej gęstości</t>
  </si>
  <si>
    <t>Wprowadzenie i utrzymanie organizacji ruchu na czas budowy dla całości inwestycji</t>
  </si>
  <si>
    <r>
      <t xml:space="preserve">Transport gruzu z terenu rozbiórki samochodem ciężarowym na odległość 1km mechanicznie ładowanego i wyładowanego </t>
    </r>
    <r>
      <rPr>
        <b/>
        <sz val="11"/>
        <color theme="1"/>
        <rFont val="Calibri"/>
        <family val="2"/>
        <charset val="238"/>
        <scheme val="minor"/>
      </rPr>
      <t>ANALOGIA wywóz na odległość 5km</t>
    </r>
  </si>
  <si>
    <t>Rozebranie ław z betonu pod krawężniki i pod obrzeża</t>
  </si>
  <si>
    <t>18,5*1,8</t>
  </si>
  <si>
    <t>Roboty pomiarowe przy liniowych robotach ziemnych - trasa dróg w
terenie pagórkowatym lub podgórskim</t>
  </si>
  <si>
    <t>KNR 2-01
0119/04</t>
  </si>
  <si>
    <t>Roboty związane z budową przepustu skrzynkowego</t>
  </si>
  <si>
    <t>Roboty związane z budową korpusu drogowego</t>
  </si>
  <si>
    <t>Roboty związane z budową konstrukcji jezdni</t>
  </si>
  <si>
    <t>Roboty związane z budową odwodnienia</t>
  </si>
  <si>
    <t>Wytyczenie obiektu i pkt. wysokościowych</t>
  </si>
  <si>
    <t>kpl.</t>
  </si>
  <si>
    <t>3,0*0,5*24,0+(7,0+8,0)*(3,0*0,5+2*1,0*2,0)</t>
  </si>
  <si>
    <t>KNR 2-33
0210/02</t>
  </si>
  <si>
    <t>KNR 202/1101/1 (4)</t>
  </si>
  <si>
    <t>KNR 202/605/1 (1)</t>
  </si>
  <si>
    <t>Izolacje przeciwwodne z papy, powierzchni poziomych na lepiku na gorąco, 1-a·warstwa</t>
  </si>
  <si>
    <t>KNR 202/605/2 (1)</t>
  </si>
  <si>
    <t>Izolacje przeciwwodne z papy, powierzchni poziomych na lepiku na gorąco, 2-a·warstwa</t>
  </si>
  <si>
    <t>KNR 2-02 0290-02</t>
  </si>
  <si>
    <t>KNR 2-11 0401-11</t>
  </si>
  <si>
    <t>Wykonanie narzutu kamiennego luzem, z brzegu, wyładunek ręczny, narzut nadwodny z kamienia średniego - zabezpieczenie skarpy i dna potoku</t>
  </si>
  <si>
    <t>Zbrojenie konstrukcji żelbetowych elementów budynków i budowli, pręty stalowe okrągłe żebrowane,  - zbrojenie płyty dennej - podwójna siatka z prętów średnicy 10mm w rozstawie co 20cm - stal zbrojeniowa AIIIN. Pozycja obejmuje zakup, transport i montaż na miejsce wbudowania, wraz z wszystkimi niezbędnymi robotami</t>
  </si>
  <si>
    <t>(24,0-2*0,3)*2,0*0,3</t>
  </si>
  <si>
    <t>KNR 2-33
0713/03</t>
  </si>
  <si>
    <t>Izolacje poziome przeciwwilgociowe powłokowe wykonywane na zimno z
roztworu asfaltowego</t>
  </si>
  <si>
    <t>2*(24,0-2*0,3)*2*1,86</t>
  </si>
  <si>
    <t>(24,0*2*0,3)*1,86</t>
  </si>
  <si>
    <t>Zbrojenie konstrukcji żelbetowych elementów budynków i budowli, pręty stalowe okrągłe żebrowane,  - zbrojenie płyty przejściowej - podwójna siatka z prętów średnicy 10mm w rozstawie co 20cm - stal zbrojeniowa AIIIN. Pozycja obejmuje zakup, transport i montaż na miejsce wbudowania, wraz z wszystkimi niezbędnymi robotami</t>
  </si>
  <si>
    <t>(24,0-2*0,3)*1,86*0,20</t>
  </si>
  <si>
    <t>Betonowanie stóp, płyt i ław fundamentowych przy użyciu pompy na samochodzie, bet. kl. C25/30 - płyta przejściowa żelbetowa - wraz z deskowaniem</t>
  </si>
  <si>
    <t>Betonowanie stóp, płyt i ław fundamentowych przy użyciu pompy na samochodzie, bet. kl. C25/30 - płyta denna żelbetowa - wraz z deskowaniem</t>
  </si>
  <si>
    <t>Zakup, transport i wbudowanie przepustu skrzynkowego o wymiarach wewnętrznych 150*150cm, grubość ścianki 18cm, długość elementów 1,0m wraz z uszczelnieniem połączeń.</t>
  </si>
  <si>
    <t>Betonowanie ścian żelbetowych przy użyciu pompy na samochodzie, bet. kl. C25/30 - ścianki czołowe - wraz z deskowaniem</t>
  </si>
  <si>
    <t>Zbrojenie konstrukcji żelbetowych elementów budynków i budowli, pręty stalowe okrągłe żebrowane,  - zbrojenie ścianek czołowych - podwójna siatka z prętów średnicy 12mm w rozstawie co 20cm - stal zbrojeniowa AIIIN. Pozycja obejmuje zakup, transport i montaż na miejsce wbudowania, wraz z wszystkimi niezbędnymi robotami</t>
  </si>
  <si>
    <t>(24,0-2*0,3)*2,0*0,10</t>
  </si>
  <si>
    <t>Podkłady, betonowe na podłożu gruntowym, beton podawany pompą, zwykły - podkład z chudego betonu pod płytę denną żelbetową C12/15 - wraz z deskowaniem</t>
  </si>
  <si>
    <t>Podkłady, betonowe na podłożu gruntowym, beton podawany pompą, zwykły - podkład z chudego betonu pod kosze kamienno-siatkowe C12/15 - wraz z deskowaniem</t>
  </si>
  <si>
    <t>(7,0+8,0)*2,0*1,0*0,3</t>
  </si>
  <si>
    <t>KNNR 10/408/1 (1)</t>
  </si>
  <si>
    <t>Wykonanie budowli siatkowo-kamiennych, kosze i materace z siatki stalowej bez wyprawy, nakłady podstawowe - układanie
kamieni ręcznie z dopasowaniem</t>
  </si>
  <si>
    <t>7,0*4*1,0*1,0+8,0*4*1,0*1,0</t>
  </si>
  <si>
    <t>2*3,0*(7,0+8,0)*0,5</t>
  </si>
  <si>
    <t>2*2*(4,05*3,0-1,86*1,86+4*0,5*0,03*0,03)</t>
  </si>
  <si>
    <t>KNR-W 2-19 0306-06 S-02.01</t>
  </si>
  <si>
    <r>
      <t xml:space="preserve">Rury ochronne (osłonowe) z PE, PCW, PP o śr. nominalnej 125 mm - </t>
    </r>
    <r>
      <rPr>
        <b/>
        <sz val="11"/>
        <color theme="1"/>
        <rFont val="Calibri"/>
        <family val="2"/>
        <charset val="238"/>
        <scheme val="minor"/>
      </rPr>
      <t>Analogia Kanał Technologiczny z rur PE 90</t>
    </r>
  </si>
  <si>
    <t>KNNR 5/706/1</t>
  </si>
  <si>
    <t>Nasypanie warstwy piasku na dnie rowu kablowego, szerokość do 0,4·m - podsypka pod kanał technologiczny</t>
  </si>
  <si>
    <t>Nasypanie warstwy piasku na dnie rowu kablowego, szerokość do 0,4·m - obsypka boczna i wierzchnia kanału technologicznego</t>
  </si>
  <si>
    <t>KNR 2-19 0219-01 analogia</t>
  </si>
  <si>
    <t>Oznakowanie trasy rurociągu ułożonego w ziemi taśmą z tworzywa sztucznego z wkładką metalową</t>
  </si>
  <si>
    <t>Likwidacja istniejącego rurociągu nieczynnej kanalizacji deszczowej średnicy 200mm</t>
  </si>
  <si>
    <t>Likwidacja istniejącej studni rewizyjnej na nieczynnej kanalizacji deszczowej średnicy 1000mm i głębokości 3,0m</t>
  </si>
  <si>
    <t xml:space="preserve">Likwidacja istniejącego nieczynnego przewodu energetycznego  </t>
  </si>
  <si>
    <t>Roboty związane z przebudową sieci wodociągowej</t>
  </si>
  <si>
    <t>Roboty związane z budową kanału technologicznego oraz zabezpieczeniem istniejących sieci</t>
  </si>
  <si>
    <t xml:space="preserve">Montaż stalowej rury osłonowej DN225 na kanalizacji Dn200 z rur PVC  </t>
  </si>
  <si>
    <t>KNR-W 2-19 0306/05</t>
  </si>
  <si>
    <t>Rury ochronne (osłonowe) z PE, PCW, PP o śr. nom. 160 mm dwudzielne typu AROT lub równoważny</t>
  </si>
  <si>
    <t>28,0+16,0</t>
  </si>
  <si>
    <t>KNR 201/235/2</t>
  </si>
  <si>
    <r>
      <t xml:space="preserve">Formowanie i zagęszczanie nasypów spycharkami, wysokość do 3,0·m, grunt
kategorii III-IV, spycharka 74·kW (100·KM) - </t>
    </r>
    <r>
      <rPr>
        <b/>
        <sz val="11"/>
        <color theme="1"/>
        <rFont val="Calibri"/>
        <family val="2"/>
        <charset val="238"/>
        <scheme val="minor"/>
      </rPr>
      <t xml:space="preserve">ANALOGIA </t>
    </r>
    <r>
      <rPr>
        <sz val="11"/>
        <color theme="1"/>
        <rFont val="Calibri"/>
        <family val="2"/>
        <charset val="238"/>
        <scheme val="minor"/>
      </rPr>
      <t>Wykonanie nasypów z materiału dowiezionego z zagęszczeniem i formowaniem</t>
    </r>
  </si>
  <si>
    <t>Roboty ziemne - wykopy wraz odwozem urobku  i utylizacją - wykop pod przepust i umocnienie wlotu i wylotu z przepustu  - materiał w 80% do wbudowania w korpus  nasypu drogowego po ulepszeniu</t>
  </si>
  <si>
    <r>
      <t xml:space="preserve">Formowanie i zagęszczanie nasypów spycharkami, wysokość do 3,0·m, grunt
kategorii I-II, spycharka 55·kW (75·KM) - </t>
    </r>
    <r>
      <rPr>
        <b/>
        <sz val="11"/>
        <color theme="1"/>
        <rFont val="Calibri"/>
        <family val="2"/>
        <charset val="238"/>
        <scheme val="minor"/>
      </rPr>
      <t>ANALOGIA</t>
    </r>
    <r>
      <rPr>
        <sz val="11"/>
        <color theme="1"/>
        <rFont val="Calibri"/>
        <family val="2"/>
        <charset val="238"/>
        <scheme val="minor"/>
      </rPr>
      <t xml:space="preserve"> Wykonanie górnej warstwy nasypu z materiału kamiennego z zagęszczeniem i formowaniem</t>
    </r>
  </si>
  <si>
    <r>
      <t xml:space="preserve">Usunięcie warstwy ziemi urodzajnej o grubości do 15cm za pomocą spycharki </t>
    </r>
    <r>
      <rPr>
        <b/>
        <sz val="11"/>
        <color theme="1"/>
        <rFont val="Calibri"/>
        <family val="2"/>
        <charset val="238"/>
        <scheme val="minor"/>
      </rPr>
      <t>ANALOGIA grubość 20cm</t>
    </r>
  </si>
  <si>
    <t>(118,5+610)*80%</t>
  </si>
  <si>
    <t>6100,0-582,80-580,0</t>
  </si>
  <si>
    <t>Roboty brukarskie związane z budową jezdni, chodnika i ścieżki pieszo-rowerowej</t>
  </si>
  <si>
    <t>Skropienie istniejącego podłoża emulsją asfaltową</t>
  </si>
  <si>
    <t>KNR 231
1004/7</t>
  </si>
  <si>
    <t>Wykonanie warstwy wiążącej z betonu asfaltowego AC 16W gr. 8cm</t>
  </si>
  <si>
    <t>Wykonanie warstwy ścieralnej z betonu asfaltowego AC 11S gr. 4cm</t>
  </si>
  <si>
    <t>Podbudowy z kruszyw łamanych frakcji 0-63mm, warstwa górna, po zagęszczeniu gr. 20·cm ANALOGIA podbudowa zasadnicza z mieszanki niezwiązanej z kruszywem C90/3</t>
  </si>
  <si>
    <t>Chodniki z kostki brukowej betonowej - kostka szara, grubości 8 cm, podsypka cementowo-piaskowa1:4 gr. 3cm z wypełnieniem spoin piaskiem</t>
  </si>
  <si>
    <t>KNR-W 2-01 0105-06</t>
  </si>
  <si>
    <t>Mechaniczne karczowanie pni (śr. 56-65 cm)</t>
  </si>
  <si>
    <t>KNR 2-31 0605-01</t>
  </si>
  <si>
    <t>Ława fundamentowa żwirowa pod prefabrykowane korytka betonowe</t>
  </si>
  <si>
    <t>Ułożenie ścieków drogowych, ściek prefabrykowany, korytkowy bez podbudowy - korytka trapezowe 50x38x21cm układane na podsypce cementowo-piaskowej gr. 4cm</t>
  </si>
  <si>
    <t>Ułożenie ścieków drogowych, ściek prefabrykowany, korytkowy bez podbudowy - korytka skarpowe układane na podsypce cementowo-piaskowej gr. 4cm</t>
  </si>
  <si>
    <t>265,0*0,5*0,15</t>
  </si>
  <si>
    <t>Kanały z rur typu PVC łączone na wcisk, Fi 200 mm - przykanaliki wpustów Dn500</t>
  </si>
  <si>
    <r>
      <t xml:space="preserve">Studnie rewizyjne z kręgów betonowych i żelbetowych Fi 1000 mm wykonane metodą studniarską, grunt kategorii I-II, głębokość 3 m, kręgi bet. wys. 500 mm </t>
    </r>
    <r>
      <rPr>
        <b/>
        <sz val="11"/>
        <color theme="1"/>
        <rFont val="Calibri"/>
        <family val="2"/>
        <charset val="238"/>
        <scheme val="minor"/>
      </rPr>
      <t xml:space="preserve">ANALOGIA </t>
    </r>
    <r>
      <rPr>
        <sz val="11"/>
        <color theme="1"/>
        <rFont val="Calibri"/>
        <family val="2"/>
        <charset val="238"/>
        <scheme val="minor"/>
      </rPr>
      <t xml:space="preserve">przebudowa studni rewizyjnej polegająca na jej przedłużeniu do nowej niwelety drogi - wraz z montażem żelbetowego pierścienia odciążającego, pokrywy żelbetowej z otworem i włazu żeliwnego klasy D400 - </t>
    </r>
    <r>
      <rPr>
        <b/>
        <sz val="11"/>
        <color theme="1"/>
        <rFont val="Calibri"/>
        <family val="2"/>
        <charset val="238"/>
        <scheme val="minor"/>
      </rPr>
      <t>przedłużenie studni o 3,0m</t>
    </r>
  </si>
  <si>
    <r>
      <t xml:space="preserve">Studnie rewizyjne z kręgów betonowych i żelbetowych Fi 1000 mm wykonane metodą studniarską, grunt kategorii I-II, głębokość 3 m, kręgi bet. wys. 500 mm </t>
    </r>
    <r>
      <rPr>
        <b/>
        <sz val="11"/>
        <color theme="1"/>
        <rFont val="Calibri"/>
        <family val="2"/>
        <charset val="238"/>
        <scheme val="minor"/>
      </rPr>
      <t xml:space="preserve">ANALOGIA </t>
    </r>
    <r>
      <rPr>
        <sz val="11"/>
        <color theme="1"/>
        <rFont val="Calibri"/>
        <family val="2"/>
        <charset val="238"/>
        <scheme val="minor"/>
      </rPr>
      <t xml:space="preserve">przebudowa studni rewizyjnej polegająca na jej przedłużeniu do nowej niwelety drogi - wraz z montażem żelbetowego pierścienia odciążającego, pokrywy żelbetowej z otworem i włazu żeliwnego klasy D400 - </t>
    </r>
    <r>
      <rPr>
        <b/>
        <sz val="11"/>
        <color theme="1"/>
        <rFont val="Calibri"/>
        <family val="2"/>
        <charset val="238"/>
        <scheme val="minor"/>
      </rPr>
      <t>przedłużenie studni o 1,0m</t>
    </r>
  </si>
  <si>
    <t>KNR 2-31 1406-03</t>
  </si>
  <si>
    <t>Regulacja pionowa studzienek dla włazów kanałowych</t>
  </si>
  <si>
    <t>Podłoża pod kanały i obiekty z materiałów sypkich, grubość  20 cm - obsypka przepustu piaskiem</t>
  </si>
  <si>
    <t>(24,0-2*0,3)*(0,5*(3,0+4,5)*2,0-1,86*2,06)</t>
  </si>
  <si>
    <t>KNNR 4/1308/5</t>
  </si>
  <si>
    <r>
      <t xml:space="preserve">Studzienki ściekowe uliczne i podwórzowe, Fi 500 mm, z osadnikiem bez syfonu </t>
    </r>
    <r>
      <rPr>
        <b/>
        <sz val="11"/>
        <color theme="1"/>
        <rFont val="Calibri"/>
        <family val="2"/>
        <charset val="238"/>
        <scheme val="minor"/>
      </rPr>
      <t xml:space="preserve">ANALOGIA: </t>
    </r>
    <r>
      <rPr>
        <sz val="11"/>
        <color theme="1"/>
        <rFont val="Calibri"/>
        <family val="2"/>
        <charset val="238"/>
        <scheme val="minor"/>
      </rPr>
      <t>budowa studzienki betonowej średnicy 50cm przykrytej kratką stalową spawaną z prętów stalowych średnicy 12mm w rozstawie co 10cm</t>
    </r>
  </si>
  <si>
    <r>
      <t xml:space="preserve">Kanały z rur typu PVC łączone na wcisk, Fi·315·mm - </t>
    </r>
    <r>
      <rPr>
        <b/>
        <sz val="11"/>
        <color theme="1"/>
        <rFont val="Calibri"/>
        <family val="2"/>
        <charset val="238"/>
        <scheme val="minor"/>
      </rPr>
      <t>ANALOGIA</t>
    </r>
    <r>
      <rPr>
        <sz val="11"/>
        <color theme="1"/>
        <rFont val="Calibri"/>
        <family val="2"/>
        <charset val="238"/>
        <scheme val="minor"/>
      </rPr>
      <t>: Rura PP SN 8 średnicy 30cm</t>
    </r>
  </si>
  <si>
    <t>Ława betonowa z oporem pod prefabrykowane korytka betonowe oraz umocnienie wylotu z przykanalików</t>
  </si>
  <si>
    <r>
      <t xml:space="preserve">Podbudowy z kruszyw łamanych frakcji 0-63mm, warstwa górna, po zagęszczeniu gr. 10·cm </t>
    </r>
    <r>
      <rPr>
        <b/>
        <sz val="11"/>
        <color theme="1"/>
        <rFont val="Calibri"/>
        <family val="2"/>
        <charset val="238"/>
        <scheme val="minor"/>
      </rPr>
      <t xml:space="preserve">ANALOGIA </t>
    </r>
    <r>
      <rPr>
        <sz val="11"/>
        <color theme="1"/>
        <rFont val="Calibri"/>
        <family val="2"/>
        <charset val="238"/>
        <scheme val="minor"/>
      </rPr>
      <t>pobocza wykonanie z mieszanki niezwiązanej z kruszywem C90/3</t>
    </r>
  </si>
  <si>
    <t>Humusowanie i obsianie skarp, humus grubości 10 cm - humus z odzysku</t>
  </si>
  <si>
    <r>
      <t xml:space="preserve">Roboty ziemne w gruncie kategorii III wykonywane koparkami podsiębiernymi o pojemności łyżki 0,40m3 z transportem urobku samochodami samowyładowczymi na odległość do 1,0km </t>
    </r>
    <r>
      <rPr>
        <b/>
        <sz val="11"/>
        <color theme="1"/>
        <rFont val="Calibri"/>
        <family val="2"/>
        <charset val="238"/>
        <scheme val="minor"/>
      </rPr>
      <t>ANALOGIA wywóz na odległość 5km 
UWAGA: Część humusu do ponownego wbudowania.</t>
    </r>
  </si>
  <si>
    <t>108,0+92,0</t>
  </si>
  <si>
    <r>
      <t xml:space="preserve">Rozebranie nawierzchni z mieszanek mineralno-bitumicznych, mechanicznie, dodatek za każdy dalszy 1 cm, </t>
    </r>
    <r>
      <rPr>
        <b/>
        <sz val="11"/>
        <color theme="1"/>
        <rFont val="Calibri"/>
        <family val="2"/>
        <charset val="238"/>
        <scheme val="minor"/>
      </rPr>
      <t>dodatek 9cm</t>
    </r>
  </si>
  <si>
    <t>25,0*0,08</t>
  </si>
  <si>
    <t>Roboty ziemne - wykopy wraz odwozem urobku  i utylizacją - wykop pod nowe warstwy konstrukcyjne drogi</t>
  </si>
  <si>
    <t>96,0*0,5</t>
  </si>
  <si>
    <t>Roboty związane z przebudową konstrukcji jezdni</t>
  </si>
  <si>
    <t>Podbudowy z kruszyw łamanych frakcji 0-63mm, warstwa dolna, po zagęszczeniu gr. 30·cm ANALOGIA podbudowa zasadnicza z mieszanki niezwiązanej z kruszywem C90/3</t>
  </si>
  <si>
    <t>Roboty brukarskie związane z przebudową jezdni</t>
  </si>
  <si>
    <t>15,0*0,08</t>
  </si>
  <si>
    <t>15,0*0,75</t>
  </si>
  <si>
    <t>Geodezyjna dokumentacja powykonawcza dla całej inwestycji</t>
  </si>
  <si>
    <t>15,0*2,0</t>
  </si>
  <si>
    <r>
      <t xml:space="preserve">ANALOGIA: </t>
    </r>
    <r>
      <rPr>
        <sz val="11"/>
        <color theme="1"/>
        <rFont val="Calibri"/>
        <family val="2"/>
        <charset val="238"/>
        <scheme val="minor"/>
      </rPr>
      <t>Montaż do stalowych barier energochłonnych pochwytów dla pieszych</t>
    </r>
  </si>
  <si>
    <t>2*(4,05*3,0-1,86*1,86+4*0,5*0,03*0,03)*0,3</t>
  </si>
  <si>
    <t>Wykonanie umocnienia skarpy geokratą komórkową wysokości 100mm:
- ułożenie geowłókniny igłowanej (min. 150g/m2).
- ułożenie geokraty komórkowej wys. 100mm.
-przymocowanie geokraty do skarpy kotwami typu "J" (pręty średnicy 8mm długości 75cm).
-zasypanie przestrzeni geokraty gruntem rodzimym - z wykopu z zagęszczeniem.</t>
  </si>
  <si>
    <t>(265,0+19,0)*0,5*0,15+2*6,0*0,5*0,5*0,5</t>
  </si>
  <si>
    <t>25,0*(0,3*0,15+0,08)</t>
  </si>
  <si>
    <t>KNR 231/703/1</t>
  </si>
  <si>
    <r>
      <t xml:space="preserve">Przymocowanie tablic znaków drogowych, znaki zakazu, nakazu, ostrzegawcze, informacyjne, powierzchnia ponad 0,3 m2 </t>
    </r>
    <r>
      <rPr>
        <b/>
        <sz val="11"/>
        <color theme="1"/>
        <rFont val="Calibri"/>
        <family val="2"/>
        <charset val="238"/>
        <scheme val="minor"/>
      </rPr>
      <t>ANALOGIA:</t>
    </r>
    <r>
      <rPr>
        <sz val="11"/>
        <color theme="1"/>
        <rFont val="Calibri"/>
        <family val="2"/>
        <charset val="238"/>
        <scheme val="minor"/>
      </rPr>
      <t xml:space="preserve"> znaki D-52 i D-53</t>
    </r>
  </si>
  <si>
    <r>
      <t xml:space="preserve">Przymocowanie tablic znaków drogowych, znaki zakazu, nakazu, ostrzegawcze, informacyjne, powierzchnia ponad 0,3 m2 </t>
    </r>
    <r>
      <rPr>
        <b/>
        <sz val="11"/>
        <color theme="1"/>
        <rFont val="Calibri"/>
        <family val="2"/>
        <charset val="238"/>
        <scheme val="minor"/>
      </rPr>
      <t>ANALOGIA:</t>
    </r>
    <r>
      <rPr>
        <sz val="11"/>
        <color theme="1"/>
        <rFont val="Calibri"/>
        <family val="2"/>
        <charset val="238"/>
        <scheme val="minor"/>
      </rPr>
      <t xml:space="preserve"> tabliczki T-1</t>
    </r>
  </si>
  <si>
    <t xml:space="preserve">Likwidacja istniejącego rurociągu wodociągowego  średnicy 150mm wraz z 1 hydrantem przeciwpożarowym </t>
  </si>
  <si>
    <t>KNNR 1/210/3 (1)</t>
  </si>
  <si>
    <t>KNNR 4/1009/7 (1)</t>
  </si>
  <si>
    <t>Montaż rurociągów z rur polietylenowych (PE, PEHD), Fi·160·mm ANALOGIA RURY PE100 SDR11 - TS-RC wzmocnione</t>
  </si>
  <si>
    <t>KNNR 0004 1112-0200</t>
  </si>
  <si>
    <t>Zasuwy typu E kołnierzowe z obudową, montowane na rurociągach z PVC i PE o średnicy 160 mm z uszczelnieniem miękkim.</t>
  </si>
  <si>
    <t>KNNR 0004 1119-0300</t>
  </si>
  <si>
    <t>KNNR 0004 1014-0300</t>
  </si>
  <si>
    <t>Kształtki żeliwne ciśnieniowe, kołnierzowe o średnicy 160 mm - kołnierz specjalny z zabezpieczeniem przed przesunięciem.</t>
  </si>
  <si>
    <t>KNNR 0004 1612-0100</t>
  </si>
  <si>
    <t>Jednokrotne płukanie sieci wodociągowej o średnicy nominalnej do 150 mm</t>
  </si>
  <si>
    <t>KNNR 0004 1611-0100</t>
  </si>
  <si>
    <t>Dezynfekcja rurociągów sieci wodociągowej o średnicy nominalnej do 150 mm</t>
  </si>
  <si>
    <t>KNR 0219 0102-0100</t>
  </si>
  <si>
    <t>Oznakowanie trasy wodociągu ułożonego w ziemi taśmą z tworzywa sztucznego</t>
  </si>
  <si>
    <t>KNR 0219 0134-0100</t>
  </si>
  <si>
    <t>Oznakowanie armatury wodociągowej na murze i na ogrodzeniu.</t>
  </si>
  <si>
    <t>KNNR 0001 0318-0200</t>
  </si>
  <si>
    <t>Zasypywanie wykopów szerokości 0,8-2,5 m,głębokości do 1,5 m,o ścianach pionowych,w gruntach kategorii  IV</t>
  </si>
  <si>
    <t>KNNR 0001 0408-0200</t>
  </si>
  <si>
    <t>KNNR 0004 1009-1000</t>
  </si>
  <si>
    <t>Rurociągi z rur polietylenowych (PE, PEHD) o średnicy zewnętrznej 225 mm - analogia; rury ochronne na wodociągu.</t>
  </si>
  <si>
    <t>Wykopy oraz przekopy wykonywane na odkład koparkami podsiębiernymi, koparka 0,25-0,60, głębokość do 3·m, kategoria gruntu III-IV</t>
  </si>
  <si>
    <t>Budowa ciągu pieszo-rowerowego do budynku Starostwa Powiatowego o długości 41mb</t>
  </si>
  <si>
    <t>Budowa oświetlenia ciągu pieszo-rowerowego do budynku Starostwa Powiatowego</t>
  </si>
  <si>
    <t>Budowa oświetlenia Drogi Gminnej</t>
  </si>
  <si>
    <t>KNNR 5/701/4</t>
  </si>
  <si>
    <t>Kopanie rowów dla kabli, mechanicznie, grunt kategorii I-II</t>
  </si>
  <si>
    <t>Nasypanie warstwy piasku na dnie rowu kablowego, szerokość do 0,4·m - podsypka pod kanalizację elektryczną</t>
  </si>
  <si>
    <t>KNNR 5/705/1</t>
  </si>
  <si>
    <t>Ułożenie rur osłonowych PVC do Fi·140·mm HDPE 110 o wytrzymałości na ściskanie N750</t>
  </si>
  <si>
    <t>KNNR 5/713/2</t>
  </si>
  <si>
    <t>Układanie kabli w rurach, pustakach lub kanałach zamkniętych, kabel do 1,0·kg/m - kabel YAKXs 4*35mm2</t>
  </si>
  <si>
    <t>Nasypanie warstwy piasku na dnie rowu kablowego, szerokość do 0,4·m - obsypka boczna i wierzchnia kanalizacji elektrycznej</t>
  </si>
  <si>
    <t>KNR 510/603/7</t>
  </si>
  <si>
    <t>Obróbka na sucho kabli  do 1·kV o izolacji i powłoce z tworzyw sztucznych, kabel Al 4-żyłowy do 50·mm2</t>
  </si>
  <si>
    <t>Obróbka na sucho kabli  do 1·kV o izolacji i powłoce z tworzyw sztucznych, kabel Al 4-żyłowy do 50·mm2 - zakończenie kabla palczatką czteropalczasta i rurą termokurczliwą</t>
  </si>
  <si>
    <t>KNNR 5/1203/5</t>
  </si>
  <si>
    <t>Podłączenie przewodów pod zaciski lub bolce, przewód pojedynczy do 50·mm2 - analogia Podłączenie przewodów od zacisków tabliczki oświetleniowej</t>
  </si>
  <si>
    <t>KNNR 5/717/2 (1)</t>
  </si>
  <si>
    <t>Układanie kabli na słupach betonowych, bezpośrednio na słupie, masa do 1,0·kg/m, w uchwytach</t>
  </si>
  <si>
    <t>KNNR 5/717/8 (2)</t>
  </si>
  <si>
    <t>Układanie kabli na słupach betonowych, do rur osłonowych mocowanych na słupie, masa do 3,0·kg/m, na objemki</t>
  </si>
  <si>
    <t>KNNR 5/906/1 (1)</t>
  </si>
  <si>
    <t>Montaż zabezpieczenia wzdłużnego, z rozłącznikiem SZ 50, SZ 2.2 125A, 500V - rozłącznik bezpiecznikowy 1-fazowy</t>
  </si>
  <si>
    <t>KNR 510/904/1</t>
  </si>
  <si>
    <t>Montaż mostków, rozłącznych, przewód do 70·mm2 - połączenie kabel z AsXS</t>
  </si>
  <si>
    <t>Montaż mostków, rozłącznych, przewód do 70·mm2 - połączenie AsXS z AsXS</t>
  </si>
  <si>
    <t>KNNR 5/906/3</t>
  </si>
  <si>
    <t>Montaż ogranicznika przepięć - ogranicznik przepięć z zaciskiem izolacyjnym o napięciu trwałej pracy 0.28kV i prądzie wyładowczym 10 kA</t>
  </si>
  <si>
    <t>KNNR 5/605/2</t>
  </si>
  <si>
    <t>Uziomy powierzchniowe poziome, głębokość wykopu do 0,6·m, grunt kategorii III</t>
  </si>
  <si>
    <t>KNNR 5/605/8</t>
  </si>
  <si>
    <t>Mechaniczne pogrążanie uziomów pionowych prętowych, grunt kategorii III - uziom pionowy ocynkowany 4*1.5m z głowicą</t>
  </si>
  <si>
    <t>KNNR 5/702/4</t>
  </si>
  <si>
    <t>Zasypanie rowów dla kabli, mechanicznie, grunt kategorii I-II</t>
  </si>
  <si>
    <t>KNNR 5/1001/2 (1)</t>
  </si>
  <si>
    <t>Montaż i stawianie słupów oświetleniowych, słup do 300·kg, stalowy - konstrukcja specjalna stalowy słup oświetleniowy przejścia dla pieszych 6m  z wysięgnikiem 4m</t>
  </si>
  <si>
    <t>KNNR 5/1001/2 (1) analogia</t>
  </si>
  <si>
    <t>KNNR 5/1007/1</t>
  </si>
  <si>
    <t>Montaż latarń oświetleniowych parkowych (ogrodowych), z fundamentem wykonanym "na mokro" o montażu słupa oświetlenia ulicznego z  kompozytu polimerowo-szklanego  wkopywanego w ziemię o wysokości 5m nad ziemię</t>
  </si>
  <si>
    <t>KNNR 5/1002/1</t>
  </si>
  <si>
    <t>Montaż wysięgników rurowych i przewieszek z lin stalowych, na słupie, wysięgnik do 15·kg - wysięgnik rurowy aluminiowy jednostronny o długości 1500mm</t>
  </si>
  <si>
    <t>KNNR 5/102/5</t>
  </si>
  <si>
    <t>Rury winidurowe karbowane (giętkie) układane p.t. w gotowych bruzdach, podłoże inne niż betonowe, do Fi 19·mm</t>
  </si>
  <si>
    <t>KNNR 5/1003/3 (2)</t>
  </si>
  <si>
    <t>Montaż przewodów do opraw oświetleniowych, wciąganych w słupy, rury osłonowe i wysięgniki, wysokość latarń do 10·m, przewody kabelkowe</t>
  </si>
  <si>
    <t>KNNR 5/1004/2</t>
  </si>
  <si>
    <t>KNNR 5/1302/3</t>
  </si>
  <si>
    <t>Badanie linii kablowej średniego napięcia, niskiego napięcia i sterowniczej, kabel n.n., 4-żyłowy</t>
  </si>
  <si>
    <t>odcinek</t>
  </si>
  <si>
    <t>KNNR 5/1303/1</t>
  </si>
  <si>
    <t>Pomiar rezystancji izolacji instalacji elektrycznej, obwód 1-fazowy, pomiar pierwszy</t>
  </si>
  <si>
    <t>pomiar</t>
  </si>
  <si>
    <t>KNNR 5/1304/3</t>
  </si>
  <si>
    <t>Montaż słupów oświetlenia ulicznego, opraw oświetleniowych - wzdłuż drogi gminnej</t>
  </si>
  <si>
    <t>Pomiary elektryczne instalacji oświetlenia drogowego - wzdłuż drogi gminnej</t>
  </si>
  <si>
    <t>Budowa tablicy informacyjnej</t>
  </si>
  <si>
    <t>270*0,20</t>
  </si>
  <si>
    <t>4,0*0,08</t>
  </si>
  <si>
    <t>4,0*0,3*0,15+0,32</t>
  </si>
  <si>
    <t>Roboty ziemne - wykopy wraz odwozem urobku  i utylizacją - wykop pod korpus drogi - materiał w 80% do wbudowania w nasyp po ulepszeniu</t>
  </si>
  <si>
    <t>Roboty ziemne - wykopy wraz odwozem urobku  i utylizacją - wykop pod ciąg pieszo-rowerowy - materiał w 80% do wbudowania w nasyp po ulepszeniu</t>
  </si>
  <si>
    <t>Roboty ziemne związane z budową ciągu pieszo-rowerowego</t>
  </si>
  <si>
    <t>Roboty brukarskie związane z budową ciągu pieszo-rowerowego</t>
  </si>
  <si>
    <t>4,0*0,085+75,0*0,04</t>
  </si>
  <si>
    <t>5514*0,20</t>
  </si>
  <si>
    <t>18,5+24,5</t>
  </si>
  <si>
    <t>43,0*0,08+18,5*0,04</t>
  </si>
  <si>
    <t>43*0,3*0,15+18,5*0,3*0,08+4,18+33,3*0,08</t>
  </si>
  <si>
    <t>251,0*0,085+140,5*0,04</t>
  </si>
  <si>
    <t>Roboty Drogowe</t>
  </si>
  <si>
    <t>Roboty ziemne - wykonanie wykopu , układanie kanalizacji elektrycznej, wciąganie kabla elektroenergetycznego, budowa instalacji uziemiającej - ciąg pieszo rowerowy</t>
  </si>
  <si>
    <t>Ułożenie rur osłonowych PVC do Fi·140·mm - rura dwuścienna karbowana HDPE d=75mm  o wytrzymałości na ściskanie N250</t>
  </si>
  <si>
    <t>Montaż słupów oświetlenia ulicznego, opraw oświetleniowych - ciąg pieszo rowerowy</t>
  </si>
  <si>
    <t>Montaż i stawianie słupów oświetleniowych, słup do 300·kg, stalowy - analogia do montażu słupa oświetlenia ulicznego z kompozytu polimerowo-szklanego o wysokości 8m z podstawą do montażu na fundamencie prefabrykowanym</t>
  </si>
  <si>
    <t>Montaż opraw oświetlenia zewnętrznego, na wysięgniku - montaż oprawy oświetlenia ulicznego LED w II klasie izolacyjności zgodnej z STWiOR</t>
  </si>
  <si>
    <t>Pomiary elektryczne instalacji oświetlenia drogowego - ciąg pieszo rowerowy</t>
  </si>
  <si>
    <t>Badania i pomiary instalacji uziemiającej, piorunochronnej i skuteczności zerowania, instalacja odgromowa, pomiar pierwszy
(1. Oględziny dostępnych części instalacji. 
2. Rozkręcenie lub rozłączenie połączeń złącza. 
3. Pomiar rezystancji elementów instalacji. 
4. Wykonanie połączeń instalacji. 
5. Zabezpieczenie złącza przez korozją. 
Dla kol. 05-06: 
1. Pomiar skuteczności zerowania.)</t>
  </si>
  <si>
    <t>Oczyszczenie terenu z pozostałości po wykarczowaniu (drobne gałęzie,korzenie, kora i wrzos) - wraz z odwozem i utylizacją</t>
  </si>
  <si>
    <t>Rozebranie ręczne nawierzchni z kostki kamiennej rzędowej o wysokości 14cm na podsypce piaskowej - ANALOGIA: Rozebranie kostki betonowej gr. 8cm</t>
  </si>
  <si>
    <t>Hydranty pożarowe, nadziemne o średnicy 80 mm - hydranty z żeliwa sferoidalnego GGG50 z powłoką epoksydową</t>
  </si>
  <si>
    <t>Zagęszczanie gruntu ubijakami mechanicznymi, grunty spoiste kategorii III</t>
  </si>
  <si>
    <r>
      <t xml:space="preserve">Formowanie i zagęszczanie nasypów spycharkami, wysokość do 3,0·m, grunt
kategorii III-IV, spycharka 74·kW (100·KM) - </t>
    </r>
    <r>
      <rPr>
        <b/>
        <sz val="11"/>
        <color theme="1"/>
        <rFont val="Calibri"/>
        <family val="2"/>
        <charset val="238"/>
        <scheme val="minor"/>
      </rPr>
      <t xml:space="preserve">ANALOGIA </t>
    </r>
    <r>
      <rPr>
        <sz val="11"/>
        <color theme="1"/>
        <rFont val="Calibri"/>
        <family val="2"/>
        <charset val="238"/>
        <scheme val="minor"/>
      </rPr>
      <t>Wykonanie nasypów - grunt z wykopu po ulepszeniu (stabilizacja  spoiwem hydraulicznym) z zagęszczeniem i formowaniem</t>
    </r>
  </si>
  <si>
    <t>Kanały z rur typu PVC łączone na wcisk, Fi 500 mm - analogia rura Fi 500 PP SN8</t>
  </si>
  <si>
    <t>Bariery stalowe - barierka typu "olsztyńskiego" - z kotwieniem i betonowaniem w gruncie</t>
  </si>
  <si>
    <t>Roboty ziemne - wykonanie wykopu , układanie kanalizacji elektrycznej, wciąganie kabla elektroenergetycznego, budowa instalacji uziemiającej - wzdłuż drogi gminnej</t>
  </si>
  <si>
    <t>Montaż i stawianie słupów oświetleniowych, słup do 300·kg, stalowy - analogia do montażu słupa oświetlenia ulicznego z kompozytu polimerowo-szklanego o wysokości 6m z podstawą do montażu na fundamencie prefabrykowanym</t>
  </si>
  <si>
    <t>Przedmiar robót</t>
  </si>
  <si>
    <t>nr SST</t>
  </si>
  <si>
    <t>D-01.01.01.</t>
  </si>
  <si>
    <t>D-01.02.01.</t>
  </si>
  <si>
    <t>D.01.02.02</t>
  </si>
  <si>
    <t>D-01.02.04.</t>
  </si>
  <si>
    <t>D-02.00.00.</t>
  </si>
  <si>
    <t>D-03.00.00.</t>
  </si>
  <si>
    <t>D-03.00.00.
D-03.01.03</t>
  </si>
  <si>
    <t>D-00.00.00.</t>
  </si>
  <si>
    <t>D-01.03.04.</t>
  </si>
  <si>
    <t>D-02.03.01.</t>
  </si>
  <si>
    <t>D - 02.01.01a</t>
  </si>
  <si>
    <t xml:space="preserve">D-04.03.01. </t>
  </si>
  <si>
    <t xml:space="preserve">D-05.03.05b </t>
  </si>
  <si>
    <t xml:space="preserve">D-05.03.05 . </t>
  </si>
  <si>
    <t>D-04.00.00.
D-04.04.02.</t>
  </si>
  <si>
    <t>D-08.01.01</t>
  </si>
  <si>
    <t>D-08.03.01</t>
  </si>
  <si>
    <t>D-08.02.02</t>
  </si>
  <si>
    <t xml:space="preserve">D-03.00.00
D.03.02.01 </t>
  </si>
  <si>
    <t>D-06.00.00.
D.06.01.01</t>
  </si>
  <si>
    <t>D-00.00.00.
D-01.01.01.</t>
  </si>
  <si>
    <t>D-07.05.01</t>
  </si>
  <si>
    <t>D-07.02.01.
D-00.00.00.
D-07.00.00.</t>
  </si>
  <si>
    <t>D-07.06.02</t>
  </si>
  <si>
    <t>D-07.05.01
D-07.06.02</t>
  </si>
  <si>
    <t>D-07.02.01.</t>
  </si>
  <si>
    <t>D-07.01.01.</t>
  </si>
  <si>
    <t>5.2.2, 2.2.4</t>
  </si>
  <si>
    <t>5.2.2, 2.2.2</t>
  </si>
  <si>
    <t>5.2.2, 2.2.3</t>
  </si>
  <si>
    <t>5.2.5, 2.2.4</t>
  </si>
  <si>
    <t>5.2.5</t>
  </si>
  <si>
    <t>5.2.5, 2.2.2</t>
  </si>
  <si>
    <t>5.2.5, 2.2.12</t>
  </si>
  <si>
    <t>5.2.5,2.2.11</t>
  </si>
  <si>
    <t>5.2.7</t>
  </si>
  <si>
    <t>5.2.2,2.2.6</t>
  </si>
  <si>
    <t>5.2.2, 2.2.7</t>
  </si>
  <si>
    <t>5.2.2, 2.29, 2.2.10</t>
  </si>
  <si>
    <t>5.2.3</t>
  </si>
  <si>
    <t xml:space="preserve">D-05.00.00.
D-05.03.05 . </t>
  </si>
  <si>
    <t xml:space="preserve">D-05.00.00.
D-05.03.05b </t>
  </si>
  <si>
    <t>D.05.03.11.</t>
  </si>
  <si>
    <t>Przebudowa drogi wewnętrznej oraz budowa drogi gminnej wraz z infrastrukturą techniczną w rejonie ul. Szpitalnej w Suchej Beskidzkiej</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</si>
</sst>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0"/>
    <numFmt numFmtId="165" formatCode="_-* #,##0.00\ _z_ł_-;\-* #,##0.00\ _z_ł_-;_-* \-??\ _z_ł_-;_-@_-"/>
  </numFmts>
  <fonts count="35">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b/>
      <sz val="14"/>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color indexed="8"/>
      <name val="Arial"/>
      <family val="2"/>
    </font>
    <font>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Arial CE"/>
      <family val="2"/>
      <charset val="238"/>
    </font>
    <font>
      <sz val="11"/>
      <color indexed="8"/>
      <name val="Czcionka tekstu podstawowego"/>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color rgb="FF000000"/>
      <name val="Calibri"/>
      <family val="2"/>
      <charset val="204"/>
    </font>
    <font>
      <sz val="11"/>
      <color theme="1"/>
      <name val="Calibri"/>
      <family val="2"/>
      <scheme val="minor"/>
    </font>
    <font>
      <sz val="10"/>
      <color indexed="64"/>
      <name val="Arial"/>
      <family val="2"/>
      <charset val="238"/>
    </font>
    <font>
      <sz val="11"/>
      <color indexed="8"/>
      <name val="Calibri"/>
      <family val="2"/>
      <charset val="161"/>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s>
  <cellStyleXfs count="86">
    <xf numFmtId="0" fontId="0" fillId="0" borderId="0"/>
    <xf numFmtId="0" fontId="6" fillId="0" borderId="0"/>
    <xf numFmtId="0" fontId="8" fillId="0" borderId="0"/>
    <xf numFmtId="9" fontId="4" fillId="0" borderId="0" applyFont="0" applyFill="0" applyBorder="0" applyAlignment="0" applyProtection="0"/>
    <xf numFmtId="44" fontId="6" fillId="0" borderId="0" applyFont="0" applyFill="0" applyBorder="0" applyAlignment="0" applyProtection="0"/>
    <xf numFmtId="0" fontId="9" fillId="0" borderId="0"/>
    <xf numFmtId="0" fontId="4" fillId="0" borderId="0"/>
    <xf numFmtId="0" fontId="10" fillId="0" borderId="0"/>
    <xf numFmtId="44" fontId="9" fillId="0" borderId="0" applyFont="0" applyFill="0" applyBorder="0" applyAlignment="0" applyProtection="0"/>
    <xf numFmtId="0" fontId="11" fillId="0" borderId="0"/>
    <xf numFmtId="0" fontId="10" fillId="0" borderId="0" applyNumberFormat="0" applyFont="0" applyFill="0" applyBorder="0" applyAlignment="0" applyProtection="0">
      <alignment vertical="top"/>
    </xf>
    <xf numFmtId="0" fontId="10" fillId="0" borderId="0" applyAlignment="0"/>
    <xf numFmtId="9" fontId="10"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8" applyNumberFormat="0" applyAlignment="0" applyProtection="0"/>
    <xf numFmtId="0" fontId="16" fillId="22" borderId="9" applyNumberFormat="0" applyAlignment="0" applyProtection="0"/>
    <xf numFmtId="165" fontId="17" fillId="0" borderId="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8" fillId="0" borderId="0"/>
    <xf numFmtId="0" fontId="19" fillId="0" borderId="0" applyNumberFormat="0" applyFill="0" applyBorder="0" applyAlignment="0" applyProtection="0"/>
    <xf numFmtId="0" fontId="20" fillId="5"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8" borderId="8" applyNumberFormat="0" applyAlignment="0" applyProtection="0"/>
    <xf numFmtId="0" fontId="25" fillId="0" borderId="13" applyNumberFormat="0" applyFill="0" applyAlignment="0" applyProtection="0"/>
    <xf numFmtId="0" fontId="26" fillId="23" borderId="0" applyNumberFormat="0" applyBorder="0" applyAlignment="0" applyProtection="0"/>
    <xf numFmtId="0" fontId="10" fillId="0" borderId="0"/>
    <xf numFmtId="0" fontId="10" fillId="0" borderId="0" applyNumberFormat="0" applyFont="0" applyFill="0" applyBorder="0" applyAlignment="0" applyProtection="0">
      <alignment vertical="top"/>
    </xf>
    <xf numFmtId="0" fontId="10" fillId="0" borderId="0" applyNumberFormat="0" applyFont="0" applyFill="0" applyBorder="0" applyAlignment="0" applyProtection="0">
      <alignment vertical="top"/>
    </xf>
    <xf numFmtId="0" fontId="6" fillId="0" borderId="0"/>
    <xf numFmtId="0" fontId="27" fillId="0" borderId="0"/>
    <xf numFmtId="0" fontId="6" fillId="0" borderId="0"/>
    <xf numFmtId="0" fontId="10" fillId="0" borderId="0" applyNumberFormat="0" applyFont="0" applyFill="0" applyBorder="0" applyAlignment="0" applyProtection="0">
      <alignment vertical="top"/>
    </xf>
    <xf numFmtId="0" fontId="28" fillId="0" borderId="0"/>
    <xf numFmtId="0" fontId="10" fillId="0" borderId="0" applyNumberFormat="0" applyFont="0" applyFill="0" applyBorder="0" applyAlignment="0" applyProtection="0">
      <alignment vertical="top"/>
    </xf>
    <xf numFmtId="0" fontId="6" fillId="0" borderId="0"/>
    <xf numFmtId="0" fontId="8" fillId="0" borderId="0"/>
    <xf numFmtId="0" fontId="3" fillId="0" borderId="0"/>
    <xf numFmtId="0" fontId="10" fillId="0" borderId="0" applyNumberFormat="0" applyFont="0" applyFill="0" applyBorder="0" applyAlignment="0" applyProtection="0">
      <alignment vertical="top"/>
    </xf>
    <xf numFmtId="0" fontId="10" fillId="0" borderId="0" applyNumberFormat="0" applyFont="0" applyFill="0" applyBorder="0" applyAlignment="0" applyProtection="0">
      <alignment vertical="top"/>
    </xf>
    <xf numFmtId="0" fontId="10" fillId="0" borderId="0" applyAlignment="0"/>
    <xf numFmtId="0" fontId="29" fillId="0" borderId="0"/>
    <xf numFmtId="0" fontId="10" fillId="0" borderId="0" applyNumberFormat="0" applyFont="0" applyFill="0" applyBorder="0" applyAlignment="0" applyProtection="0">
      <alignment vertical="top"/>
    </xf>
    <xf numFmtId="0" fontId="10" fillId="0" borderId="0" applyNumberFormat="0" applyFont="0" applyFill="0" applyBorder="0" applyAlignment="0" applyProtection="0">
      <alignment vertical="top"/>
    </xf>
    <xf numFmtId="0" fontId="6" fillId="0" borderId="0"/>
    <xf numFmtId="0" fontId="6" fillId="0" borderId="0"/>
    <xf numFmtId="0" fontId="30" fillId="24" borderId="14" applyNumberFormat="0" applyFont="0" applyAlignment="0" applyProtection="0"/>
    <xf numFmtId="0" fontId="31" fillId="21" borderId="15" applyNumberFormat="0" applyAlignment="0" applyProtection="0"/>
    <xf numFmtId="9" fontId="3" fillId="0" borderId="0" applyFon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33" fillId="0" borderId="16" applyNumberFormat="0" applyFill="0" applyAlignment="0" applyProtection="0"/>
    <xf numFmtId="0" fontId="34" fillId="0" borderId="0" applyNumberFormat="0" applyFill="0" applyBorder="0" applyAlignment="0" applyProtection="0"/>
    <xf numFmtId="0" fontId="2" fillId="0" borderId="0"/>
    <xf numFmtId="0" fontId="1" fillId="0" borderId="0"/>
    <xf numFmtId="0" fontId="28" fillId="0" borderId="0"/>
  </cellStyleXfs>
  <cellXfs count="68">
    <xf numFmtId="0" fontId="0" fillId="0" borderId="0" xfId="0"/>
    <xf numFmtId="0" fontId="0" fillId="0" borderId="1" xfId="0"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6" fillId="0" borderId="0" xfId="1"/>
    <xf numFmtId="4" fontId="6" fillId="0" borderId="0" xfId="1" applyNumberFormat="1" applyAlignment="1">
      <alignment horizontal="right" vertical="center"/>
    </xf>
    <xf numFmtId="0" fontId="6" fillId="0" borderId="0" xfId="1" applyAlignment="1">
      <alignment horizontal="left" vertical="center"/>
    </xf>
    <xf numFmtId="0" fontId="6" fillId="2" borderId="1" xfId="1" applyFill="1" applyBorder="1" applyAlignment="1">
      <alignment horizontal="center" vertical="center"/>
    </xf>
    <xf numFmtId="0" fontId="6" fillId="2" borderId="4" xfId="1" applyFill="1" applyBorder="1" applyAlignment="1">
      <alignment horizontal="center" vertical="center" wrapText="1"/>
    </xf>
    <xf numFmtId="0" fontId="6" fillId="2" borderId="4" xfId="1" applyFill="1" applyBorder="1" applyAlignment="1">
      <alignment horizontal="center" vertical="center"/>
    </xf>
    <xf numFmtId="4" fontId="6" fillId="2" borderId="4" xfId="1" applyNumberForma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vertical="center"/>
    </xf>
    <xf numFmtId="0" fontId="7" fillId="2" borderId="7" xfId="1" applyFont="1" applyFill="1" applyBorder="1" applyAlignment="1">
      <alignment vertical="center"/>
    </xf>
    <xf numFmtId="0" fontId="6" fillId="2" borderId="2" xfId="1" applyFill="1" applyBorder="1" applyAlignment="1">
      <alignment vertical="center"/>
    </xf>
    <xf numFmtId="0" fontId="6" fillId="2" borderId="7" xfId="1" applyFill="1" applyBorder="1" applyAlignment="1">
      <alignment vertical="center"/>
    </xf>
    <xf numFmtId="0" fontId="6" fillId="0" borderId="1" xfId="1" applyBorder="1" applyAlignment="1">
      <alignment horizontal="center" vertical="center"/>
    </xf>
    <xf numFmtId="0" fontId="6" fillId="0" borderId="1" xfId="1" applyBorder="1" applyAlignment="1">
      <alignment horizontal="left" vertical="center" wrapText="1"/>
    </xf>
    <xf numFmtId="0" fontId="6" fillId="0" borderId="1" xfId="1" applyFill="1" applyBorder="1" applyAlignment="1">
      <alignment horizontal="left" vertical="center" wrapText="1"/>
    </xf>
    <xf numFmtId="4" fontId="6" fillId="0" borderId="1" xfId="1" applyNumberFormat="1" applyFill="1" applyBorder="1" applyAlignment="1">
      <alignment horizontal="right" vertical="center"/>
    </xf>
    <xf numFmtId="4" fontId="6" fillId="0" borderId="0" xfId="1" applyNumberFormat="1"/>
    <xf numFmtId="164" fontId="6" fillId="0" borderId="0" xfId="1" applyNumberFormat="1"/>
    <xf numFmtId="0" fontId="6" fillId="0" borderId="0" xfId="1" applyAlignment="1">
      <alignment horizontal="center" vertical="center"/>
    </xf>
    <xf numFmtId="0" fontId="0" fillId="0" borderId="1" xfId="0" applyBorder="1" applyAlignment="1">
      <alignment horizontal="center" vertical="center"/>
    </xf>
    <xf numFmtId="0" fontId="0" fillId="0" borderId="1" xfId="1" applyFont="1" applyBorder="1" applyAlignment="1">
      <alignment horizontal="left" vertical="center" wrapText="1"/>
    </xf>
    <xf numFmtId="0" fontId="0" fillId="2" borderId="2" xfId="1" applyFont="1" applyFill="1" applyBorder="1" applyAlignment="1">
      <alignment vertical="center"/>
    </xf>
    <xf numFmtId="2" fontId="6" fillId="0" borderId="1" xfId="1" applyNumberFormat="1" applyFill="1" applyBorder="1" applyAlignment="1">
      <alignment horizontal="left" vertical="center" wrapText="1"/>
    </xf>
    <xf numFmtId="0" fontId="0" fillId="0" borderId="1" xfId="1" applyFont="1" applyFill="1" applyBorder="1" applyAlignment="1">
      <alignment horizontal="left" vertical="center" wrapText="1"/>
    </xf>
    <xf numFmtId="0" fontId="0" fillId="0" borderId="1" xfId="1" applyFont="1" applyBorder="1" applyAlignment="1">
      <alignment horizontal="center" vertical="center"/>
    </xf>
    <xf numFmtId="0" fontId="0" fillId="0" borderId="0" xfId="1" applyFont="1"/>
    <xf numFmtId="164" fontId="6" fillId="0" borderId="1" xfId="1" applyNumberFormat="1" applyFill="1" applyBorder="1" applyAlignment="1">
      <alignment horizontal="right" vertical="center"/>
    </xf>
    <xf numFmtId="0" fontId="7" fillId="0" borderId="1" xfId="1" applyFont="1" applyBorder="1" applyAlignment="1">
      <alignment horizontal="left" vertical="center" wrapText="1"/>
    </xf>
    <xf numFmtId="0" fontId="6" fillId="0" borderId="1" xfId="1" applyFill="1" applyBorder="1" applyAlignment="1">
      <alignment horizontal="center" vertical="center"/>
    </xf>
    <xf numFmtId="0" fontId="0" fillId="0" borderId="1" xfId="1" applyFont="1" applyFill="1" applyBorder="1" applyAlignment="1">
      <alignment horizontal="center" vertical="center"/>
    </xf>
    <xf numFmtId="0" fontId="0" fillId="2" borderId="2" xfId="1" applyFont="1" applyFill="1" applyBorder="1" applyAlignment="1">
      <alignment horizontal="center" vertical="center"/>
    </xf>
    <xf numFmtId="0" fontId="6" fillId="0" borderId="5" xfId="1" applyBorder="1" applyAlignment="1">
      <alignment horizontal="left" vertical="center" wrapText="1"/>
    </xf>
    <xf numFmtId="0" fontId="0" fillId="0" borderId="5" xfId="1" applyFont="1" applyBorder="1" applyAlignment="1">
      <alignment horizontal="left" vertical="center" wrapText="1"/>
    </xf>
    <xf numFmtId="0" fontId="0" fillId="0" borderId="5" xfId="1" applyFont="1" applyBorder="1" applyAlignment="1">
      <alignment horizontal="center" vertical="center"/>
    </xf>
    <xf numFmtId="4" fontId="6" fillId="0" borderId="5" xfId="1" applyNumberFormat="1" applyFill="1" applyBorder="1" applyAlignment="1">
      <alignment horizontal="right" vertical="center"/>
    </xf>
    <xf numFmtId="0" fontId="6" fillId="0" borderId="0" xfId="1" applyFont="1"/>
    <xf numFmtId="0" fontId="0" fillId="2" borderId="1" xfId="1" applyFont="1" applyFill="1" applyBorder="1" applyAlignment="1">
      <alignment horizontal="center" vertical="center"/>
    </xf>
    <xf numFmtId="0" fontId="7" fillId="2" borderId="3" xfId="1" applyFont="1" applyFill="1" applyBorder="1" applyAlignment="1">
      <alignment vertical="center"/>
    </xf>
    <xf numFmtId="4" fontId="6" fillId="0" borderId="1" xfId="1" applyNumberFormat="1" applyFill="1" applyBorder="1" applyAlignment="1">
      <alignment horizontal="left" vertical="center"/>
    </xf>
    <xf numFmtId="4" fontId="6" fillId="0" borderId="5" xfId="1" applyNumberFormat="1" applyFill="1" applyBorder="1" applyAlignment="1">
      <alignment horizontal="left" vertical="center"/>
    </xf>
    <xf numFmtId="0" fontId="7" fillId="2" borderId="2" xfId="1" applyFont="1" applyFill="1" applyBorder="1" applyAlignment="1">
      <alignment horizontal="center" vertical="center"/>
    </xf>
    <xf numFmtId="0" fontId="0" fillId="0" borderId="4" xfId="1" applyFont="1" applyFill="1" applyBorder="1" applyAlignment="1">
      <alignment horizontal="left" vertical="center" wrapText="1"/>
    </xf>
    <xf numFmtId="0" fontId="6" fillId="0" borderId="4" xfId="1" applyFill="1" applyBorder="1" applyAlignment="1">
      <alignment horizontal="center" vertical="center"/>
    </xf>
    <xf numFmtId="0" fontId="6" fillId="0" borderId="4" xfId="1" applyFill="1" applyBorder="1" applyAlignment="1">
      <alignment horizontal="left" vertical="center" wrapText="1"/>
    </xf>
    <xf numFmtId="4" fontId="6" fillId="0" borderId="4" xfId="1" applyNumberFormat="1" applyFill="1" applyBorder="1" applyAlignment="1">
      <alignment horizontal="right" vertical="center"/>
    </xf>
    <xf numFmtId="0" fontId="6" fillId="2" borderId="7" xfId="1" applyFont="1" applyFill="1" applyBorder="1" applyAlignment="1">
      <alignment vertical="center"/>
    </xf>
    <xf numFmtId="0" fontId="6" fillId="0" borderId="4" xfId="1" applyBorder="1" applyAlignment="1">
      <alignment horizontal="left" vertical="center" wrapText="1"/>
    </xf>
    <xf numFmtId="0" fontId="0" fillId="0" borderId="5" xfId="1" applyFont="1" applyFill="1" applyBorder="1" applyAlignment="1">
      <alignment horizontal="left" vertical="center" wrapText="1"/>
    </xf>
    <xf numFmtId="0" fontId="0" fillId="0" borderId="4" xfId="1" applyFont="1" applyBorder="1" applyAlignment="1">
      <alignment horizontal="left" vertical="center" wrapText="1"/>
    </xf>
    <xf numFmtId="0" fontId="6" fillId="0" borderId="6" xfId="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center" vertical="center"/>
    </xf>
    <xf numFmtId="0" fontId="6" fillId="0" borderId="6" xfId="1" applyFill="1" applyBorder="1" applyAlignment="1">
      <alignment horizontal="left" vertical="center" wrapText="1"/>
    </xf>
    <xf numFmtId="4" fontId="6" fillId="0" borderId="6" xfId="1" applyNumberFormat="1" applyFill="1" applyBorder="1" applyAlignment="1">
      <alignment horizontal="right" vertical="center"/>
    </xf>
    <xf numFmtId="0" fontId="6" fillId="0" borderId="4" xfId="1" applyBorder="1" applyAlignment="1">
      <alignment horizontal="center" vertical="center"/>
    </xf>
    <xf numFmtId="0" fontId="6" fillId="0" borderId="5" xfId="1" applyBorder="1" applyAlignment="1">
      <alignment horizontal="center" vertical="center"/>
    </xf>
    <xf numFmtId="0" fontId="0" fillId="2" borderId="7" xfId="1" applyFont="1" applyFill="1" applyBorder="1" applyAlignment="1">
      <alignment vertical="center"/>
    </xf>
    <xf numFmtId="0" fontId="0" fillId="2" borderId="4" xfId="1" applyFont="1" applyFill="1" applyBorder="1" applyAlignment="1">
      <alignment horizontal="center" vertical="center" wrapText="1"/>
    </xf>
    <xf numFmtId="0" fontId="0" fillId="2" borderId="2" xfId="1" applyFont="1" applyFill="1" applyBorder="1" applyAlignment="1">
      <alignment horizontal="left" vertical="center" wrapText="1"/>
    </xf>
    <xf numFmtId="0" fontId="0" fillId="2" borderId="7" xfId="1" applyFont="1" applyFill="1" applyBorder="1" applyAlignment="1">
      <alignment horizontal="left" vertical="center" wrapText="1"/>
    </xf>
    <xf numFmtId="0" fontId="5" fillId="0" borderId="1" xfId="1" applyFont="1" applyBorder="1" applyAlignment="1">
      <alignment horizontal="center" vertical="center"/>
    </xf>
    <xf numFmtId="0" fontId="0" fillId="2" borderId="17" xfId="1" applyFont="1" applyFill="1" applyBorder="1" applyAlignment="1">
      <alignment horizontal="left" vertical="center" wrapText="1"/>
    </xf>
    <xf numFmtId="0" fontId="0" fillId="2" borderId="18" xfId="1" applyFont="1" applyFill="1" applyBorder="1" applyAlignment="1">
      <alignment horizontal="left" vertical="center" wrapText="1"/>
    </xf>
    <xf numFmtId="0" fontId="5" fillId="0" borderId="1" xfId="1" applyFont="1" applyBorder="1" applyAlignment="1">
      <alignment horizontal="center" vertical="center" wrapText="1"/>
    </xf>
  </cellXfs>
  <cellStyles count="86">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Dziesiętny 2" xfId="40"/>
    <cellStyle name="Dziesiętny 2 2" xfId="41"/>
    <cellStyle name="Dziesiętny 3" xfId="42"/>
    <cellStyle name="Dziesiętny 4" xfId="43"/>
    <cellStyle name="Dziesiętny 5" xfId="44"/>
    <cellStyle name="Dziesiętny 6"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xfId="85"/>
    <cellStyle name="Normalny" xfId="0" builtinId="0"/>
    <cellStyle name="Normalny 10" xfId="56"/>
    <cellStyle name="Normalny 11" xfId="57"/>
    <cellStyle name="Normalny 11 2" xfId="58"/>
    <cellStyle name="Normalny 12" xfId="59"/>
    <cellStyle name="Normalny 13" xfId="60"/>
    <cellStyle name="Normalny 14" xfId="61"/>
    <cellStyle name="Normalny 15" xfId="62"/>
    <cellStyle name="Normalny 16" xfId="63"/>
    <cellStyle name="Normalny 17" xfId="10"/>
    <cellStyle name="Normalny 17 2" xfId="64"/>
    <cellStyle name="Normalny 18" xfId="65"/>
    <cellStyle name="Normalny 19" xfId="83"/>
    <cellStyle name="Normalny 2" xfId="1"/>
    <cellStyle name="Normalny 2 2" xfId="5"/>
    <cellStyle name="Normalny 2 2 2" xfId="9"/>
    <cellStyle name="Normalny 2 3" xfId="66"/>
    <cellStyle name="Normalny 20" xfId="84"/>
    <cellStyle name="Normalny 3" xfId="2"/>
    <cellStyle name="Normalny 4" xfId="6"/>
    <cellStyle name="Normalny 4 2" xfId="67"/>
    <cellStyle name="Normalny 5" xfId="7"/>
    <cellStyle name="Normalny 6" xfId="11"/>
    <cellStyle name="Normalny 7" xfId="68"/>
    <cellStyle name="Normalny 7 2" xfId="69"/>
    <cellStyle name="Normalny 7 3" xfId="70"/>
    <cellStyle name="Normalny 71" xfId="71"/>
    <cellStyle name="Normalny 8" xfId="72"/>
    <cellStyle name="Normalny 8 2" xfId="73"/>
    <cellStyle name="Normalny 9" xfId="74"/>
    <cellStyle name="Normalny 9 2" xfId="75"/>
    <cellStyle name="Note" xfId="76"/>
    <cellStyle name="Output" xfId="77"/>
    <cellStyle name="Procentowy 2" xfId="3"/>
    <cellStyle name="Procentowy 2 2" xfId="78"/>
    <cellStyle name="Procentowy 3" xfId="12"/>
    <cellStyle name="PRZEDMIAR" xfId="79"/>
    <cellStyle name="Title" xfId="80"/>
    <cellStyle name="Total" xfId="81"/>
    <cellStyle name="Walutowy 2" xfId="4"/>
    <cellStyle name="Walutowy 2 2" xfId="8"/>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osiek/AppData/Local/Microsoft/Windows/Temporary%20Internet%20Files/Content.Outlook/TSQQ1GM9/B1%202016%20N/AR7007%20B1%202016%20Industry%20z%20S3%202016.0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Wyceny%20i%20cenniki/My&#347;lenice/Cennik%20rozszerzony%20mas%20My&#347;lenice%20aktualizacja%2015%2002%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notes758E9C/ES%20association%20article%20hi&#233;rarchie%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2015"/>
      <sheetName val="AR7007"/>
      <sheetName val="DV7038"/>
      <sheetName val="DV7039"/>
      <sheetName val="S3"/>
      <sheetName val="MU7121"/>
      <sheetName val="MU7140"/>
      <sheetName val="MU7160"/>
      <sheetName val="MU7170"/>
      <sheetName val="MU7180"/>
      <sheetName val="MU7200"/>
      <sheetName val="MU7550"/>
      <sheetName val="MU7560"/>
      <sheetName val="MU7570"/>
      <sheetName val="MU7530 PMB"/>
      <sheetName val="MU7520 WE"/>
      <sheetName val="MU7520 WE roboczy"/>
      <sheetName val="MU7230 WE"/>
      <sheetName val="MU7130"/>
      <sheetName val="MU7220"/>
      <sheetName val="MU7240"/>
      <sheetName val="MUPA70"/>
      <sheetName val="MU7250"/>
      <sheetName val="MU7250 roboczy"/>
      <sheetName val="MU7540"/>
      <sheetName val="MU7580"/>
      <sheetName val="Zakłady"/>
      <sheetName val="Mapa"/>
      <sheetName val="Mapa mat"/>
    </sheetNames>
    <sheetDataSet>
      <sheetData sheetId="0"/>
      <sheetData sheetId="1">
        <row r="2">
          <cell r="F2" t="str">
            <v>2015-12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N1">
            <v>1.9E-3</v>
          </cell>
        </row>
        <row r="2">
          <cell r="N2">
            <v>2.5000000000000001E-3</v>
          </cell>
        </row>
      </sheetData>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NIK Myślenice"/>
      <sheetName val="Ceny MMA"/>
      <sheetName val="MMA 2017"/>
      <sheetName val="MMA 2018"/>
      <sheetName val="MMA 2019"/>
      <sheetName val="Baza"/>
      <sheetName val="Energia"/>
      <sheetName val="KS"/>
      <sheetName val="MUPA7A"/>
      <sheetName val="Pivot Baza"/>
      <sheetName val="Arkusz1"/>
    </sheetNames>
    <sheetDataSet>
      <sheetData sheetId="0"/>
      <sheetData sheetId="1"/>
      <sheetData sheetId="2"/>
      <sheetData sheetId="3"/>
      <sheetData sheetId="4"/>
      <sheetData sheetId="5"/>
      <sheetData sheetId="6"/>
      <sheetData sheetId="7"/>
      <sheetData sheetId="8"/>
      <sheetData sheetId="9">
        <row r="5">
          <cell r="A5" t="str">
            <v>P</v>
          </cell>
          <cell r="I5" t="str">
            <v>P</v>
          </cell>
        </row>
        <row r="6">
          <cell r="A6" t="str">
            <v>P</v>
          </cell>
          <cell r="I6" t="str">
            <v>S</v>
          </cell>
        </row>
        <row r="7">
          <cell r="A7" t="str">
            <v>P</v>
          </cell>
          <cell r="I7" t="str">
            <v>SMA</v>
          </cell>
        </row>
        <row r="8">
          <cell r="A8" t="str">
            <v>P</v>
          </cell>
          <cell r="I8" t="str">
            <v>W</v>
          </cell>
        </row>
        <row r="9">
          <cell r="A9" t="str">
            <v>S</v>
          </cell>
          <cell r="I9" t="str">
            <v>WMS</v>
          </cell>
        </row>
        <row r="10">
          <cell r="A10" t="str">
            <v>S</v>
          </cell>
        </row>
        <row r="11">
          <cell r="A11" t="str">
            <v>S</v>
          </cell>
        </row>
        <row r="12">
          <cell r="A12" t="str">
            <v>S</v>
          </cell>
        </row>
        <row r="13">
          <cell r="A13" t="str">
            <v>S</v>
          </cell>
        </row>
        <row r="14">
          <cell r="A14" t="str">
            <v>S</v>
          </cell>
        </row>
        <row r="15">
          <cell r="A15" t="str">
            <v>S</v>
          </cell>
        </row>
        <row r="16">
          <cell r="A16" t="str">
            <v>S</v>
          </cell>
        </row>
        <row r="17">
          <cell r="A17" t="str">
            <v>SMA</v>
          </cell>
        </row>
        <row r="18">
          <cell r="A18" t="str">
            <v>SMA</v>
          </cell>
        </row>
        <row r="19">
          <cell r="A19" t="str">
            <v>SMA</v>
          </cell>
        </row>
        <row r="20">
          <cell r="A20" t="str">
            <v>W</v>
          </cell>
        </row>
        <row r="21">
          <cell r="A21" t="str">
            <v>W</v>
          </cell>
        </row>
        <row r="22">
          <cell r="A22" t="str">
            <v>W</v>
          </cell>
        </row>
        <row r="23">
          <cell r="A23" t="str">
            <v>W</v>
          </cell>
        </row>
        <row r="24">
          <cell r="A24" t="str">
            <v>W</v>
          </cell>
        </row>
        <row r="25">
          <cell r="A25" t="str">
            <v>W</v>
          </cell>
        </row>
        <row r="26">
          <cell r="A26" t="str">
            <v>W</v>
          </cell>
        </row>
        <row r="27">
          <cell r="A27" t="str">
            <v>WMS</v>
          </cell>
        </row>
        <row r="28">
          <cell r="A28" t="str">
            <v>WMS</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euil1"/>
    </sheetNames>
    <sheetDataSet>
      <sheetData sheetId="0"/>
      <sheetData sheetId="1">
        <row r="1">
          <cell r="A1" t="str">
            <v>IN_1010_10</v>
          </cell>
          <cell r="B1" t="str">
            <v>GRANULATS PRODUITS VENDUS</v>
          </cell>
          <cell r="C1" t="str">
            <v>ALLUVIONNAIRES</v>
          </cell>
          <cell r="D1">
            <v>0</v>
          </cell>
        </row>
        <row r="2">
          <cell r="A2" t="str">
            <v>IN_1010_1001</v>
          </cell>
          <cell r="B2" t="str">
            <v>GRANULATS PRODUITS VENDUS</v>
          </cell>
          <cell r="C2" t="str">
            <v>ALLUVIONNAIRES</v>
          </cell>
          <cell r="D2" t="str">
            <v>Primaires</v>
          </cell>
        </row>
        <row r="3">
          <cell r="A3" t="str">
            <v>IN_1010_1002</v>
          </cell>
          <cell r="B3" t="str">
            <v>GRANULATS PRODUITS VENDUS</v>
          </cell>
          <cell r="C3" t="str">
            <v>ALLUVIONNAIRES</v>
          </cell>
          <cell r="D3" t="str">
            <v>Secondaires</v>
          </cell>
        </row>
        <row r="4">
          <cell r="A4" t="str">
            <v>IN_1010_1003</v>
          </cell>
          <cell r="B4" t="str">
            <v>GRANULATS PRODUITS VENDUS</v>
          </cell>
          <cell r="C4" t="str">
            <v>ALLUVIONNAIRES</v>
          </cell>
          <cell r="D4" t="str">
            <v>Tertiaires</v>
          </cell>
        </row>
        <row r="5">
          <cell r="A5" t="str">
            <v>IN_1010_1004</v>
          </cell>
          <cell r="B5" t="str">
            <v>GRANULATS PRODUITS VENDUS</v>
          </cell>
          <cell r="C5" t="str">
            <v>ALLUVIONNAIRES</v>
          </cell>
          <cell r="D5" t="str">
            <v>Lavés</v>
          </cell>
        </row>
        <row r="6">
          <cell r="A6" t="str">
            <v>IN_1010_1005</v>
          </cell>
          <cell r="B6" t="str">
            <v>GRANULATS PRODUITS VENDUS</v>
          </cell>
          <cell r="C6" t="str">
            <v>ALLUVIONNAIRES</v>
          </cell>
          <cell r="D6" t="str">
            <v>Non lavés</v>
          </cell>
        </row>
        <row r="7">
          <cell r="A7" t="str">
            <v>IN_1010_1006</v>
          </cell>
          <cell r="B7" t="str">
            <v>GRANULATS PRODUITS VENDUS</v>
          </cell>
          <cell r="C7" t="str">
            <v>ALLUVIONNAIRES</v>
          </cell>
          <cell r="D7" t="str">
            <v>Matériaux non criblés / Tout-Venant</v>
          </cell>
        </row>
        <row r="8">
          <cell r="A8" t="str">
            <v>IN_1010_1007</v>
          </cell>
          <cell r="B8" t="str">
            <v>GRANULATS PRODUITS VENDUS</v>
          </cell>
          <cell r="C8" t="str">
            <v>ALLUVIONNAIRES</v>
          </cell>
          <cell r="D8" t="str">
            <v>Elaborés</v>
          </cell>
        </row>
        <row r="9">
          <cell r="A9" t="str">
            <v>IN_1010_1008</v>
          </cell>
          <cell r="B9" t="str">
            <v>GRANULATS PRODUITS VENDUS</v>
          </cell>
          <cell r="C9" t="str">
            <v>ALLUVIONNAIRES</v>
          </cell>
          <cell r="D9" t="str">
            <v>Malaxage</v>
          </cell>
        </row>
        <row r="10">
          <cell r="A10" t="str">
            <v>IN_1010_1009</v>
          </cell>
          <cell r="B10" t="str">
            <v>GRANULATS PRODUITS VENDUS</v>
          </cell>
          <cell r="C10" t="str">
            <v>ALLUVIONNAIRES</v>
          </cell>
          <cell r="D10" t="str">
            <v>Produits déclassés</v>
          </cell>
        </row>
        <row r="11">
          <cell r="A11" t="str">
            <v>IN_1010_1010</v>
          </cell>
          <cell r="B11" t="str">
            <v>GRANULATS PRODUITS VENDUS</v>
          </cell>
          <cell r="C11" t="str">
            <v>ALLUVIONNAIRES</v>
          </cell>
          <cell r="D11" t="str">
            <v>Stériles</v>
          </cell>
        </row>
        <row r="12">
          <cell r="A12" t="str">
            <v>IN_1010_1011</v>
          </cell>
          <cell r="B12" t="str">
            <v>GRANULATS PRODUITS VENDUS</v>
          </cell>
          <cell r="C12" t="str">
            <v>ALLUVIONNAIRES</v>
          </cell>
          <cell r="D12" t="str">
            <v>Découvertes</v>
          </cell>
        </row>
        <row r="13">
          <cell r="A13" t="str">
            <v>IN_1010_1012</v>
          </cell>
          <cell r="B13" t="str">
            <v>GRANULATS PRODUITS VENDUS</v>
          </cell>
          <cell r="C13" t="str">
            <v>ALLUVIONNAIRES</v>
          </cell>
          <cell r="D13" t="str">
            <v>Roulé lavé</v>
          </cell>
        </row>
        <row r="14">
          <cell r="A14" t="str">
            <v>IN_1010_1013</v>
          </cell>
          <cell r="B14" t="str">
            <v>GRANULATS PRODUITS VENDUS</v>
          </cell>
          <cell r="C14" t="str">
            <v>ALLUVIONNAIRES</v>
          </cell>
          <cell r="D14" t="str">
            <v>Concassé</v>
          </cell>
        </row>
        <row r="15">
          <cell r="A15" t="str">
            <v>IN_1010_20</v>
          </cell>
          <cell r="B15" t="str">
            <v>GRANULATS PRODUITS VENDUS</v>
          </cell>
          <cell r="C15" t="str">
            <v>CALCAIRES</v>
          </cell>
        </row>
        <row r="16">
          <cell r="A16" t="str">
            <v>IN_1010_2001</v>
          </cell>
          <cell r="B16" t="str">
            <v>GRANULATS PRODUITS VENDUS</v>
          </cell>
          <cell r="C16" t="str">
            <v>CALCAIRES</v>
          </cell>
          <cell r="D16" t="str">
            <v>Primaires</v>
          </cell>
        </row>
        <row r="17">
          <cell r="A17" t="str">
            <v>IN_1010_2002</v>
          </cell>
          <cell r="B17" t="str">
            <v>GRANULATS PRODUITS VENDUS</v>
          </cell>
          <cell r="C17" t="str">
            <v>CALCAIRES</v>
          </cell>
          <cell r="D17" t="str">
            <v>Secondaires</v>
          </cell>
        </row>
        <row r="18">
          <cell r="A18" t="str">
            <v>IN_1010_2003</v>
          </cell>
          <cell r="B18" t="str">
            <v>GRANULATS PRODUITS VENDUS</v>
          </cell>
          <cell r="C18" t="str">
            <v>CALCAIRES</v>
          </cell>
          <cell r="D18" t="str">
            <v>Tertiaires</v>
          </cell>
        </row>
        <row r="19">
          <cell r="A19" t="str">
            <v>IN_1010_2004</v>
          </cell>
          <cell r="B19" t="str">
            <v>GRANULATS PRODUITS VENDUS</v>
          </cell>
          <cell r="C19" t="str">
            <v>CALCAIRES</v>
          </cell>
          <cell r="D19" t="str">
            <v>Lavés</v>
          </cell>
        </row>
        <row r="20">
          <cell r="A20" t="str">
            <v>IN_1010_2005</v>
          </cell>
          <cell r="B20" t="str">
            <v>GRANULATS PRODUITS VENDUS</v>
          </cell>
          <cell r="C20" t="str">
            <v>CALCAIRES</v>
          </cell>
          <cell r="D20" t="str">
            <v>Non lavés</v>
          </cell>
        </row>
        <row r="21">
          <cell r="A21" t="str">
            <v>IN_1010_2006</v>
          </cell>
          <cell r="B21" t="str">
            <v>GRANULATS PRODUITS VENDUS</v>
          </cell>
          <cell r="C21" t="str">
            <v>CALCAIRES</v>
          </cell>
          <cell r="D21" t="str">
            <v>Matériaux non criblés / Tout-Venant</v>
          </cell>
        </row>
        <row r="22">
          <cell r="A22" t="str">
            <v>IN_1010_2007</v>
          </cell>
          <cell r="B22" t="str">
            <v>GRANULATS PRODUITS VENDUS</v>
          </cell>
          <cell r="C22" t="str">
            <v>CALCAIRES</v>
          </cell>
          <cell r="D22" t="str">
            <v>Elaborés</v>
          </cell>
        </row>
        <row r="23">
          <cell r="A23" t="str">
            <v>IN_1010_2008</v>
          </cell>
          <cell r="B23" t="str">
            <v>GRANULATS PRODUITS VENDUS</v>
          </cell>
          <cell r="C23" t="str">
            <v>CALCAIRES</v>
          </cell>
          <cell r="D23" t="str">
            <v>Malaxage</v>
          </cell>
        </row>
        <row r="24">
          <cell r="A24" t="str">
            <v>IN_1010_2009</v>
          </cell>
          <cell r="B24" t="str">
            <v>GRANULATS PRODUITS VENDUS</v>
          </cell>
          <cell r="C24" t="str">
            <v>CALCAIRES</v>
          </cell>
          <cell r="D24" t="str">
            <v>Produits déclassés</v>
          </cell>
        </row>
        <row r="25">
          <cell r="A25" t="str">
            <v>IN_1010_2010</v>
          </cell>
          <cell r="B25" t="str">
            <v>GRANULATS PRODUITS VENDUS</v>
          </cell>
          <cell r="C25" t="str">
            <v>CALCAIRES</v>
          </cell>
          <cell r="D25" t="str">
            <v>Stériles</v>
          </cell>
        </row>
        <row r="26">
          <cell r="A26" t="str">
            <v>IN_1010_2011</v>
          </cell>
          <cell r="B26" t="str">
            <v>GRANULATS PRODUITS VENDUS</v>
          </cell>
          <cell r="C26" t="str">
            <v>CALCAIRES</v>
          </cell>
          <cell r="D26" t="str">
            <v>Découvertes</v>
          </cell>
        </row>
        <row r="27">
          <cell r="A27" t="str">
            <v>IN_1010_2014</v>
          </cell>
          <cell r="B27" t="str">
            <v>GRANULATS PRODUITS VENDUS</v>
          </cell>
          <cell r="C27" t="str">
            <v>CALCAIRES</v>
          </cell>
          <cell r="D27" t="str">
            <v>Craie</v>
          </cell>
        </row>
        <row r="28">
          <cell r="A28" t="str">
            <v>IN_1010_2015</v>
          </cell>
          <cell r="B28" t="str">
            <v>GRANULATS PRODUITS VENDUS</v>
          </cell>
          <cell r="C28" t="str">
            <v>CALCAIRES</v>
          </cell>
          <cell r="D28" t="str">
            <v>Charges minérales</v>
          </cell>
        </row>
        <row r="29">
          <cell r="A29" t="str">
            <v>IN_1010_30</v>
          </cell>
          <cell r="B29" t="str">
            <v>GRANULATS PRODUITS VENDUS</v>
          </cell>
          <cell r="C29" t="str">
            <v>ERUPTIFS</v>
          </cell>
        </row>
        <row r="30">
          <cell r="A30" t="str">
            <v>IN_1010_3001</v>
          </cell>
          <cell r="B30" t="str">
            <v>GRANULATS PRODUITS VENDUS</v>
          </cell>
          <cell r="C30" t="str">
            <v>ERUPTIFS</v>
          </cell>
          <cell r="D30" t="str">
            <v>Primaires</v>
          </cell>
        </row>
        <row r="31">
          <cell r="A31" t="str">
            <v>IN_1010_3002</v>
          </cell>
          <cell r="B31" t="str">
            <v>GRANULATS PRODUITS VENDUS</v>
          </cell>
          <cell r="C31" t="str">
            <v>ERUPTIFS</v>
          </cell>
          <cell r="D31" t="str">
            <v>Secondaires</v>
          </cell>
        </row>
        <row r="32">
          <cell r="A32" t="str">
            <v>IN_1010_3003</v>
          </cell>
          <cell r="B32" t="str">
            <v>GRANULATS PRODUITS VENDUS</v>
          </cell>
          <cell r="C32" t="str">
            <v>ERUPTIFS</v>
          </cell>
          <cell r="D32" t="str">
            <v>Tertiaires</v>
          </cell>
        </row>
        <row r="33">
          <cell r="A33" t="str">
            <v>IN_1010_3004</v>
          </cell>
          <cell r="B33" t="str">
            <v>GRANULATS PRODUITS VENDUS</v>
          </cell>
          <cell r="C33" t="str">
            <v>ERUPTIFS</v>
          </cell>
          <cell r="D33" t="str">
            <v>Lavés</v>
          </cell>
        </row>
        <row r="34">
          <cell r="A34" t="str">
            <v>IN_1010_3005</v>
          </cell>
          <cell r="B34" t="str">
            <v>GRANULATS PRODUITS VENDUS</v>
          </cell>
          <cell r="C34" t="str">
            <v>ERUPTIFS</v>
          </cell>
          <cell r="D34" t="str">
            <v>Non lavés</v>
          </cell>
        </row>
        <row r="35">
          <cell r="A35" t="str">
            <v>IN_1010_3006</v>
          </cell>
          <cell r="B35" t="str">
            <v>GRANULATS PRODUITS VENDUS</v>
          </cell>
          <cell r="C35" t="str">
            <v>ERUPTIFS</v>
          </cell>
          <cell r="D35" t="str">
            <v>Matériaux non criblés / Tout-Venant</v>
          </cell>
        </row>
        <row r="36">
          <cell r="A36" t="str">
            <v>IN_1010_3007</v>
          </cell>
          <cell r="B36" t="str">
            <v>GRANULATS PRODUITS VENDUS</v>
          </cell>
          <cell r="C36" t="str">
            <v>ERUPTIFS</v>
          </cell>
          <cell r="D36" t="str">
            <v>Elaborés</v>
          </cell>
        </row>
        <row r="37">
          <cell r="A37" t="str">
            <v>IN_1010_3008</v>
          </cell>
          <cell r="B37" t="str">
            <v>GRANULATS PRODUITS VENDUS</v>
          </cell>
          <cell r="C37" t="str">
            <v>ERUPTIFS</v>
          </cell>
          <cell r="D37" t="str">
            <v>Malaxage</v>
          </cell>
        </row>
        <row r="38">
          <cell r="A38" t="str">
            <v>IN_1010_3009</v>
          </cell>
          <cell r="B38" t="str">
            <v>GRANULATS PRODUITS VENDUS</v>
          </cell>
          <cell r="C38" t="str">
            <v>ERUPTIFS</v>
          </cell>
          <cell r="D38" t="str">
            <v>Produits déclassés</v>
          </cell>
        </row>
        <row r="39">
          <cell r="A39" t="str">
            <v>IN_1010_3010</v>
          </cell>
          <cell r="B39" t="str">
            <v>GRANULATS PRODUITS VENDUS</v>
          </cell>
          <cell r="C39" t="str">
            <v>ERUPTIFS</v>
          </cell>
          <cell r="D39" t="str">
            <v>Stériles</v>
          </cell>
        </row>
        <row r="40">
          <cell r="A40" t="str">
            <v>IN_1010_3011</v>
          </cell>
          <cell r="B40" t="str">
            <v>GRANULATS PRODUITS VENDUS</v>
          </cell>
          <cell r="C40" t="str">
            <v>ERUPTIFS</v>
          </cell>
          <cell r="D40" t="str">
            <v>Découvertes</v>
          </cell>
        </row>
        <row r="41">
          <cell r="A41" t="str">
            <v>IN_1010_30A1</v>
          </cell>
          <cell r="B41" t="str">
            <v>GRANULATS PRODUITS VENDUS</v>
          </cell>
          <cell r="C41" t="str">
            <v>ERUPTIFS</v>
          </cell>
          <cell r="D41" t="str">
            <v>Ballast</v>
          </cell>
        </row>
        <row r="42">
          <cell r="A42" t="str">
            <v>IN_1010_40</v>
          </cell>
          <cell r="B42" t="str">
            <v>GRANULATS PRODUITS VENDUS</v>
          </cell>
          <cell r="C42" t="str">
            <v>GRANULATS MARINS</v>
          </cell>
        </row>
        <row r="43">
          <cell r="A43" t="str">
            <v>IN_1010_4001</v>
          </cell>
          <cell r="B43" t="str">
            <v>GRANULATS PRODUITS VENDUS</v>
          </cell>
          <cell r="C43" t="str">
            <v>GRANULATS MARINS</v>
          </cell>
          <cell r="D43" t="str">
            <v>Primaires</v>
          </cell>
        </row>
        <row r="44">
          <cell r="A44" t="str">
            <v>IN_1010_4002</v>
          </cell>
          <cell r="B44" t="str">
            <v>GRANULATS PRODUITS VENDUS</v>
          </cell>
          <cell r="C44" t="str">
            <v>GRANULATS MARINS</v>
          </cell>
          <cell r="D44" t="str">
            <v>Secondaires</v>
          </cell>
        </row>
        <row r="45">
          <cell r="A45" t="str">
            <v>IN_1010_4003</v>
          </cell>
          <cell r="B45" t="str">
            <v>GRANULATS PRODUITS VENDUS</v>
          </cell>
          <cell r="C45" t="str">
            <v>GRANULATS MARINS</v>
          </cell>
          <cell r="D45" t="str">
            <v>Tertiaires</v>
          </cell>
        </row>
        <row r="46">
          <cell r="A46" t="str">
            <v>IN_1010_4004</v>
          </cell>
          <cell r="B46" t="str">
            <v>GRANULATS PRODUITS VENDUS</v>
          </cell>
          <cell r="C46" t="str">
            <v>GRANULATS MARINS</v>
          </cell>
          <cell r="D46" t="str">
            <v>Lavés</v>
          </cell>
        </row>
        <row r="47">
          <cell r="A47" t="str">
            <v>IN_1010_4005</v>
          </cell>
          <cell r="B47" t="str">
            <v>GRANULATS PRODUITS VENDUS</v>
          </cell>
          <cell r="C47" t="str">
            <v>GRANULATS MARINS</v>
          </cell>
          <cell r="D47" t="str">
            <v>Non lavés</v>
          </cell>
        </row>
        <row r="48">
          <cell r="A48" t="str">
            <v>IN_1010_4006</v>
          </cell>
          <cell r="B48" t="str">
            <v>GRANULATS PRODUITS VENDUS</v>
          </cell>
          <cell r="C48" t="str">
            <v>GRANULATS MARINS</v>
          </cell>
          <cell r="D48" t="str">
            <v>Matériaux non criblés / Tout-Venant</v>
          </cell>
        </row>
        <row r="49">
          <cell r="A49" t="str">
            <v>IN_1010_4007</v>
          </cell>
          <cell r="B49" t="str">
            <v>GRANULATS PRODUITS VENDUS</v>
          </cell>
          <cell r="C49" t="str">
            <v>GRANULATS MARINS</v>
          </cell>
          <cell r="D49" t="str">
            <v>Elaborés</v>
          </cell>
        </row>
        <row r="50">
          <cell r="A50" t="str">
            <v>IN_1010_4008</v>
          </cell>
          <cell r="B50" t="str">
            <v>GRANULATS PRODUITS VENDUS</v>
          </cell>
          <cell r="C50" t="str">
            <v>GRANULATS MARINS</v>
          </cell>
          <cell r="D50" t="str">
            <v>Malaxage</v>
          </cell>
        </row>
        <row r="51">
          <cell r="A51" t="str">
            <v>IN_1010_4009</v>
          </cell>
          <cell r="B51" t="str">
            <v>GRANULATS PRODUITS VENDUS</v>
          </cell>
          <cell r="C51" t="str">
            <v>GRANULATS MARINS</v>
          </cell>
          <cell r="D51" t="str">
            <v>Produits déclassés</v>
          </cell>
        </row>
        <row r="52">
          <cell r="A52" t="str">
            <v>IN_1010_4010</v>
          </cell>
          <cell r="B52" t="str">
            <v>GRANULATS PRODUITS VENDUS</v>
          </cell>
          <cell r="C52" t="str">
            <v>GRANULATS MARINS</v>
          </cell>
          <cell r="D52" t="str">
            <v>Stériles</v>
          </cell>
        </row>
        <row r="53">
          <cell r="A53" t="str">
            <v>IN_1010_50</v>
          </cell>
          <cell r="B53" t="str">
            <v>GRANULATS PRODUITS VENDUS</v>
          </cell>
          <cell r="C53" t="str">
            <v>RECYCLES</v>
          </cell>
        </row>
        <row r="54">
          <cell r="A54" t="str">
            <v>IN_1010_50A2</v>
          </cell>
          <cell r="B54" t="str">
            <v>GRANULATS PRODUITS VENDUS</v>
          </cell>
          <cell r="C54" t="str">
            <v>RECYCLES</v>
          </cell>
          <cell r="D54" t="str">
            <v>Matériaux recyclés concassés</v>
          </cell>
        </row>
        <row r="55">
          <cell r="A55" t="str">
            <v>IN_1010_50A3</v>
          </cell>
          <cell r="B55" t="str">
            <v>GRANULATS PRODUITS VENDUS</v>
          </cell>
          <cell r="C55" t="str">
            <v>RECYCLES</v>
          </cell>
          <cell r="D55" t="str">
            <v>Matériaux chaulés</v>
          </cell>
        </row>
        <row r="56">
          <cell r="A56" t="str">
            <v>IN_1010_50A4</v>
          </cell>
          <cell r="B56" t="str">
            <v>GRANULATS PRODUITS VENDUS</v>
          </cell>
          <cell r="C56" t="str">
            <v>RECYCLES</v>
          </cell>
          <cell r="D56" t="str">
            <v>Agrégats d'enrobés</v>
          </cell>
        </row>
        <row r="57">
          <cell r="A57" t="str">
            <v>IN_1010_50A5</v>
          </cell>
          <cell r="B57" t="str">
            <v>GRANULATS PRODUITS VENDUS</v>
          </cell>
          <cell r="C57" t="str">
            <v>RECYCLES</v>
          </cell>
          <cell r="D57" t="str">
            <v>Scorgrave</v>
          </cell>
        </row>
        <row r="58">
          <cell r="A58" t="str">
            <v>IN_1010_50A6</v>
          </cell>
          <cell r="B58" t="str">
            <v>GRANULATS PRODUITS VENDUS</v>
          </cell>
          <cell r="C58" t="str">
            <v>RECYCLES</v>
          </cell>
          <cell r="D58" t="str">
            <v>Shistes houilliers</v>
          </cell>
        </row>
        <row r="59">
          <cell r="A59" t="str">
            <v>IN_1010_50A7</v>
          </cell>
          <cell r="B59" t="str">
            <v>GRANULATS PRODUITS VENDUS</v>
          </cell>
          <cell r="C59" t="str">
            <v>RECYCLES</v>
          </cell>
          <cell r="D59" t="str">
            <v>Laitiers</v>
          </cell>
        </row>
        <row r="60">
          <cell r="A60" t="str">
            <v>IN_2020_10</v>
          </cell>
          <cell r="B60" t="str">
            <v>NEGOCE</v>
          </cell>
          <cell r="C60" t="str">
            <v>NEGOCE DIRECT</v>
          </cell>
        </row>
        <row r="61">
          <cell r="A61" t="str">
            <v>IN_2020_20</v>
          </cell>
          <cell r="B61" t="str">
            <v>NEGOCE</v>
          </cell>
          <cell r="C61" t="str">
            <v>NEGOCE INDIRECT</v>
          </cell>
        </row>
        <row r="62">
          <cell r="A62" t="str">
            <v>IN_3030_10</v>
          </cell>
          <cell r="B62" t="str">
            <v>DECHETS (ENTRANTS)</v>
          </cell>
          <cell r="C62" t="str">
            <v>STOCKAGE INERTES CARRIERE</v>
          </cell>
        </row>
        <row r="63">
          <cell r="A63" t="str">
            <v>IN_3030_20</v>
          </cell>
          <cell r="B63" t="str">
            <v>DECHETS (ENTRANTS)</v>
          </cell>
          <cell r="C63" t="str">
            <v>STOCKAGE INERTES ISDI</v>
          </cell>
        </row>
        <row r="64">
          <cell r="A64" t="str">
            <v>IN_3030_30</v>
          </cell>
          <cell r="B64" t="str">
            <v>DECHETS (ENTRANTS)</v>
          </cell>
          <cell r="C64" t="str">
            <v>DECHARGE DE TRANSIT</v>
          </cell>
        </row>
        <row r="65">
          <cell r="A65" t="str">
            <v>IN_3030_40</v>
          </cell>
          <cell r="B65" t="str">
            <v>DECHETS (ENTRANTS)</v>
          </cell>
          <cell r="C65" t="str">
            <v>RECYCLAGE INERTES</v>
          </cell>
        </row>
        <row r="66">
          <cell r="A66" t="str">
            <v>IN_3030_50</v>
          </cell>
          <cell r="B66" t="str">
            <v>DECHETS (ENTRANTS)</v>
          </cell>
          <cell r="C66" t="str">
            <v>RECYCLAGE MACHEFERS</v>
          </cell>
        </row>
        <row r="67">
          <cell r="A67" t="str">
            <v>IN_4040_10</v>
          </cell>
          <cell r="B67" t="str">
            <v>ENROBES</v>
          </cell>
          <cell r="C67" t="str">
            <v>ENROBES CHAUDS</v>
          </cell>
        </row>
        <row r="68">
          <cell r="A68" t="str">
            <v>IN_4040_20</v>
          </cell>
          <cell r="B68" t="str">
            <v>ENROBES</v>
          </cell>
          <cell r="C68" t="str">
            <v>ENROBES TIEDES</v>
          </cell>
        </row>
        <row r="69">
          <cell r="A69" t="str">
            <v>IN_4040_20E1</v>
          </cell>
          <cell r="B69" t="str">
            <v>ENROBES</v>
          </cell>
          <cell r="C69" t="str">
            <v>ENROBES TIEDES</v>
          </cell>
          <cell r="D69" t="str">
            <v>DAT5</v>
          </cell>
        </row>
        <row r="70">
          <cell r="A70" t="str">
            <v>IN_4040_20E2</v>
          </cell>
          <cell r="B70" t="str">
            <v>ENROBES</v>
          </cell>
          <cell r="C70" t="str">
            <v>ENROBES TIEDES</v>
          </cell>
          <cell r="D70" t="str">
            <v>MA3</v>
          </cell>
        </row>
        <row r="71">
          <cell r="A71" t="str">
            <v>IN_4040_30</v>
          </cell>
          <cell r="B71" t="str">
            <v>ENROBES</v>
          </cell>
          <cell r="C71" t="str">
            <v>ENROBES FROIDS</v>
          </cell>
        </row>
        <row r="72">
          <cell r="A72" t="str">
            <v>IN_5050_10</v>
          </cell>
          <cell r="B72" t="str">
            <v>PRODUCTION LIANTS</v>
          </cell>
          <cell r="C72" t="str">
            <v>EMULSIONS</v>
          </cell>
        </row>
        <row r="73">
          <cell r="A73" t="str">
            <v>IN_5050_20</v>
          </cell>
          <cell r="B73" t="str">
            <v>PRODUCTION LIANTS</v>
          </cell>
          <cell r="C73" t="str">
            <v>BITUMES FLUXES</v>
          </cell>
        </row>
        <row r="74">
          <cell r="A74" t="str">
            <v>IN_5050_30</v>
          </cell>
          <cell r="B74" t="str">
            <v>PRODUCTION LIANTS</v>
          </cell>
          <cell r="C74" t="str">
            <v>LIANTS MODIFIES</v>
          </cell>
        </row>
        <row r="75">
          <cell r="A75" t="str">
            <v>IN_6060_10</v>
          </cell>
          <cell r="B75" t="str">
            <v>AUTRES</v>
          </cell>
          <cell r="C75" t="str">
            <v>GRAVES TRAITEES</v>
          </cell>
        </row>
        <row r="76">
          <cell r="A76" t="str">
            <v>IN_6060_20</v>
          </cell>
          <cell r="B76" t="str">
            <v>AUTRES</v>
          </cell>
          <cell r="C76" t="str">
            <v>BETON</v>
          </cell>
        </row>
        <row r="77">
          <cell r="A77" t="str">
            <v>IN_6060_30</v>
          </cell>
          <cell r="B77" t="str">
            <v>AUTRES</v>
          </cell>
          <cell r="C77" t="str">
            <v>CHAUX</v>
          </cell>
        </row>
        <row r="78">
          <cell r="A78" t="str">
            <v>IN_6060_40</v>
          </cell>
          <cell r="B78" t="str">
            <v>AUTRES</v>
          </cell>
          <cell r="C78" t="str">
            <v>CHARGES MINERALES</v>
          </cell>
        </row>
        <row r="79">
          <cell r="A79" t="str">
            <v>IN_6060_50</v>
          </cell>
          <cell r="B79" t="str">
            <v>AUTRES</v>
          </cell>
          <cell r="C79" t="str">
            <v>METAUX FERREUX</v>
          </cell>
        </row>
        <row r="80">
          <cell r="A80" t="str">
            <v>IN_6060_60</v>
          </cell>
          <cell r="B80" t="str">
            <v>AUTRES</v>
          </cell>
          <cell r="C80" t="str">
            <v>METAUX NON FERREUX</v>
          </cell>
        </row>
        <row r="81">
          <cell r="A81" t="str">
            <v>IN_6060_70</v>
          </cell>
          <cell r="B81" t="str">
            <v>AUTRES</v>
          </cell>
          <cell r="C81" t="str">
            <v>BITUME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7"/>
  <sheetViews>
    <sheetView tabSelected="1" view="pageBreakPreview" zoomScaleNormal="70" zoomScaleSheetLayoutView="100" workbookViewId="0">
      <selection activeCell="O8" sqref="O8"/>
    </sheetView>
  </sheetViews>
  <sheetFormatPr defaultColWidth="8.85546875" defaultRowHeight="15"/>
  <cols>
    <col min="1" max="1" width="4.85546875" style="22" bestFit="1" customWidth="1"/>
    <col min="2" max="3" width="13.140625" style="6" customWidth="1"/>
    <col min="4" max="4" width="36.28515625" style="6" customWidth="1"/>
    <col min="5" max="5" width="8.85546875" style="22"/>
    <col min="6" max="6" width="24.7109375" style="22" customWidth="1"/>
    <col min="7" max="7" width="10.85546875" style="5" customWidth="1"/>
    <col min="8" max="13" width="8.85546875" style="4" customWidth="1"/>
    <col min="14" max="14" width="14" style="4" customWidth="1"/>
    <col min="15" max="15" width="21.28515625" style="4" customWidth="1"/>
    <col min="16" max="16384" width="8.85546875" style="4"/>
  </cols>
  <sheetData>
    <row r="1" spans="1:14" ht="44.25" customHeight="1">
      <c r="A1" s="67" t="s">
        <v>388</v>
      </c>
      <c r="B1" s="64"/>
      <c r="C1" s="64"/>
      <c r="D1" s="64"/>
      <c r="E1" s="64"/>
      <c r="F1" s="64"/>
      <c r="G1" s="64"/>
    </row>
    <row r="2" spans="1:14" ht="26.45" customHeight="1">
      <c r="A2" s="64" t="s">
        <v>343</v>
      </c>
      <c r="B2" s="64"/>
      <c r="C2" s="64"/>
      <c r="D2" s="64"/>
      <c r="E2" s="64"/>
      <c r="F2" s="64"/>
      <c r="G2" s="64"/>
    </row>
    <row r="3" spans="1:14">
      <c r="A3" s="7" t="s">
        <v>4</v>
      </c>
      <c r="B3" s="8" t="s">
        <v>5</v>
      </c>
      <c r="C3" s="61" t="s">
        <v>344</v>
      </c>
      <c r="D3" s="9" t="s">
        <v>8</v>
      </c>
      <c r="E3" s="9" t="s">
        <v>6</v>
      </c>
      <c r="F3" s="8" t="s">
        <v>9</v>
      </c>
      <c r="G3" s="10" t="s">
        <v>7</v>
      </c>
    </row>
    <row r="4" spans="1:14" ht="19.149999999999999" customHeight="1">
      <c r="A4" s="11" t="s">
        <v>10</v>
      </c>
      <c r="B4" s="12" t="s">
        <v>92</v>
      </c>
      <c r="C4" s="13"/>
      <c r="D4" s="13"/>
      <c r="E4" s="13"/>
      <c r="F4" s="13"/>
      <c r="G4" s="13"/>
    </row>
    <row r="5" spans="1:14" ht="19.149999999999999" customHeight="1">
      <c r="A5" s="11">
        <v>1</v>
      </c>
      <c r="B5" s="12" t="s">
        <v>326</v>
      </c>
      <c r="C5" s="13"/>
      <c r="D5" s="13"/>
      <c r="E5" s="13"/>
      <c r="F5" s="13"/>
      <c r="G5" s="13"/>
    </row>
    <row r="6" spans="1:14">
      <c r="A6" s="40" t="s">
        <v>57</v>
      </c>
      <c r="B6" s="14" t="s">
        <v>56</v>
      </c>
      <c r="C6" s="15"/>
      <c r="D6" s="15"/>
      <c r="E6" s="15"/>
      <c r="F6" s="15"/>
      <c r="G6" s="15"/>
    </row>
    <row r="7" spans="1:14" ht="75.599999999999994" customHeight="1">
      <c r="A7" s="16">
        <v>1</v>
      </c>
      <c r="B7" s="24" t="s">
        <v>125</v>
      </c>
      <c r="C7" s="24" t="s">
        <v>345</v>
      </c>
      <c r="D7" s="24" t="s">
        <v>124</v>
      </c>
      <c r="E7" s="16" t="s">
        <v>46</v>
      </c>
      <c r="F7" s="18">
        <v>0.123</v>
      </c>
      <c r="G7" s="30">
        <v>0.123</v>
      </c>
      <c r="N7" s="21"/>
    </row>
    <row r="8" spans="1:14" ht="58.15" customHeight="1">
      <c r="A8" s="16">
        <v>2</v>
      </c>
      <c r="B8" s="24" t="s">
        <v>47</v>
      </c>
      <c r="C8" s="24" t="s">
        <v>367</v>
      </c>
      <c r="D8" s="24" t="s">
        <v>120</v>
      </c>
      <c r="E8" s="28" t="s">
        <v>131</v>
      </c>
      <c r="F8" s="18">
        <v>1</v>
      </c>
      <c r="G8" s="30">
        <v>1</v>
      </c>
      <c r="N8" s="21"/>
    </row>
    <row r="9" spans="1:14" ht="61.9" customHeight="1">
      <c r="A9" s="16">
        <v>3</v>
      </c>
      <c r="B9" s="17" t="s">
        <v>94</v>
      </c>
      <c r="C9" s="24" t="s">
        <v>346</v>
      </c>
      <c r="D9" s="24" t="s">
        <v>107</v>
      </c>
      <c r="E9" s="28" t="s">
        <v>14</v>
      </c>
      <c r="F9" s="18">
        <v>26</v>
      </c>
      <c r="G9" s="19">
        <v>26</v>
      </c>
      <c r="N9" s="21"/>
    </row>
    <row r="10" spans="1:14" ht="61.9" customHeight="1">
      <c r="A10" s="16">
        <v>4</v>
      </c>
      <c r="B10" s="17" t="s">
        <v>95</v>
      </c>
      <c r="C10" s="24" t="s">
        <v>346</v>
      </c>
      <c r="D10" s="24" t="s">
        <v>108</v>
      </c>
      <c r="E10" s="28" t="s">
        <v>14</v>
      </c>
      <c r="F10" s="18">
        <v>37</v>
      </c>
      <c r="G10" s="19">
        <v>37</v>
      </c>
      <c r="N10" s="21"/>
    </row>
    <row r="11" spans="1:14" ht="61.9" customHeight="1">
      <c r="A11" s="16">
        <v>5</v>
      </c>
      <c r="B11" s="17" t="s">
        <v>96</v>
      </c>
      <c r="C11" s="24" t="s">
        <v>346</v>
      </c>
      <c r="D11" s="24" t="s">
        <v>109</v>
      </c>
      <c r="E11" s="28" t="s">
        <v>14</v>
      </c>
      <c r="F11" s="18">
        <v>25</v>
      </c>
      <c r="G11" s="19">
        <v>25</v>
      </c>
      <c r="N11" s="21"/>
    </row>
    <row r="12" spans="1:14" ht="61.9" customHeight="1">
      <c r="A12" s="16">
        <v>6</v>
      </c>
      <c r="B12" s="24" t="s">
        <v>104</v>
      </c>
      <c r="C12" s="24" t="s">
        <v>346</v>
      </c>
      <c r="D12" s="24" t="s">
        <v>110</v>
      </c>
      <c r="E12" s="28" t="s">
        <v>14</v>
      </c>
      <c r="F12" s="18">
        <v>9</v>
      </c>
      <c r="G12" s="19">
        <v>9</v>
      </c>
      <c r="N12" s="21"/>
    </row>
    <row r="13" spans="1:14" ht="61.9" customHeight="1">
      <c r="A13" s="16">
        <v>7</v>
      </c>
      <c r="B13" s="24" t="s">
        <v>105</v>
      </c>
      <c r="C13" s="24" t="s">
        <v>346</v>
      </c>
      <c r="D13" s="24" t="s">
        <v>111</v>
      </c>
      <c r="E13" s="28" t="s">
        <v>14</v>
      </c>
      <c r="F13" s="18">
        <v>6</v>
      </c>
      <c r="G13" s="19">
        <v>6</v>
      </c>
      <c r="N13" s="21"/>
    </row>
    <row r="14" spans="1:14" ht="61.9" customHeight="1">
      <c r="A14" s="16">
        <v>8</v>
      </c>
      <c r="B14" s="24" t="s">
        <v>106</v>
      </c>
      <c r="C14" s="24" t="s">
        <v>346</v>
      </c>
      <c r="D14" s="24" t="s">
        <v>112</v>
      </c>
      <c r="E14" s="28" t="s">
        <v>14</v>
      </c>
      <c r="F14" s="18">
        <v>3</v>
      </c>
      <c r="G14" s="19">
        <v>3</v>
      </c>
      <c r="N14" s="21"/>
    </row>
    <row r="15" spans="1:14" ht="61.9" customHeight="1">
      <c r="A15" s="16">
        <v>9</v>
      </c>
      <c r="B15" s="17" t="s">
        <v>97</v>
      </c>
      <c r="C15" s="24" t="s">
        <v>346</v>
      </c>
      <c r="D15" s="24" t="s">
        <v>119</v>
      </c>
      <c r="E15" s="16" t="s">
        <v>48</v>
      </c>
      <c r="F15" s="18">
        <v>0.27</v>
      </c>
      <c r="G15" s="19">
        <v>0.27</v>
      </c>
      <c r="N15" s="21"/>
    </row>
    <row r="16" spans="1:14" ht="61.9" customHeight="1">
      <c r="A16" s="16">
        <v>10</v>
      </c>
      <c r="B16" s="17" t="s">
        <v>98</v>
      </c>
      <c r="C16" s="24" t="s">
        <v>346</v>
      </c>
      <c r="D16" s="24" t="s">
        <v>113</v>
      </c>
      <c r="E16" s="28" t="s">
        <v>14</v>
      </c>
      <c r="F16" s="18">
        <v>26</v>
      </c>
      <c r="G16" s="19">
        <v>26</v>
      </c>
      <c r="N16" s="21"/>
    </row>
    <row r="17" spans="1:14" ht="61.9" customHeight="1">
      <c r="A17" s="16">
        <v>11</v>
      </c>
      <c r="B17" s="17" t="s">
        <v>99</v>
      </c>
      <c r="C17" s="24" t="s">
        <v>346</v>
      </c>
      <c r="D17" s="24" t="s">
        <v>114</v>
      </c>
      <c r="E17" s="28" t="s">
        <v>14</v>
      </c>
      <c r="F17" s="18">
        <v>39</v>
      </c>
      <c r="G17" s="19">
        <v>39</v>
      </c>
      <c r="N17" s="21"/>
    </row>
    <row r="18" spans="1:14" ht="61.9" customHeight="1">
      <c r="A18" s="16">
        <v>12</v>
      </c>
      <c r="B18" s="17" t="s">
        <v>100</v>
      </c>
      <c r="C18" s="24" t="s">
        <v>346</v>
      </c>
      <c r="D18" s="24" t="s">
        <v>115</v>
      </c>
      <c r="E18" s="28" t="s">
        <v>14</v>
      </c>
      <c r="F18" s="18">
        <v>25</v>
      </c>
      <c r="G18" s="19">
        <v>25</v>
      </c>
      <c r="N18" s="21"/>
    </row>
    <row r="19" spans="1:14" ht="61.9" customHeight="1">
      <c r="A19" s="16">
        <v>13</v>
      </c>
      <c r="B19" s="17" t="s">
        <v>101</v>
      </c>
      <c r="C19" s="24" t="s">
        <v>346</v>
      </c>
      <c r="D19" s="24" t="s">
        <v>116</v>
      </c>
      <c r="E19" s="28" t="s">
        <v>14</v>
      </c>
      <c r="F19" s="18">
        <v>9</v>
      </c>
      <c r="G19" s="19">
        <v>9</v>
      </c>
      <c r="N19" s="21"/>
    </row>
    <row r="20" spans="1:14" ht="61.9" customHeight="1">
      <c r="A20" s="16">
        <v>14</v>
      </c>
      <c r="B20" s="17" t="s">
        <v>49</v>
      </c>
      <c r="C20" s="24" t="s">
        <v>346</v>
      </c>
      <c r="D20" s="24" t="s">
        <v>117</v>
      </c>
      <c r="E20" s="28" t="s">
        <v>14</v>
      </c>
      <c r="F20" s="18">
        <v>6</v>
      </c>
      <c r="G20" s="19">
        <v>6</v>
      </c>
      <c r="N20" s="21"/>
    </row>
    <row r="21" spans="1:14" ht="61.9" customHeight="1">
      <c r="A21" s="16">
        <v>15</v>
      </c>
      <c r="B21" s="24" t="s">
        <v>194</v>
      </c>
      <c r="C21" s="24" t="s">
        <v>346</v>
      </c>
      <c r="D21" s="24" t="s">
        <v>195</v>
      </c>
      <c r="E21" s="28" t="s">
        <v>14</v>
      </c>
      <c r="F21" s="18">
        <v>3</v>
      </c>
      <c r="G21" s="19">
        <v>3</v>
      </c>
      <c r="N21" s="21"/>
    </row>
    <row r="22" spans="1:14" ht="85.9" customHeight="1">
      <c r="A22" s="16">
        <v>16</v>
      </c>
      <c r="B22" s="17" t="s">
        <v>102</v>
      </c>
      <c r="C22" s="24" t="s">
        <v>346</v>
      </c>
      <c r="D22" s="24" t="s">
        <v>334</v>
      </c>
      <c r="E22" s="28" t="s">
        <v>0</v>
      </c>
      <c r="F22" s="18">
        <v>5604</v>
      </c>
      <c r="G22" s="19">
        <v>5604</v>
      </c>
      <c r="N22" s="21"/>
    </row>
    <row r="23" spans="1:14" ht="61.9" customHeight="1">
      <c r="A23" s="16">
        <v>17</v>
      </c>
      <c r="B23" s="17" t="s">
        <v>103</v>
      </c>
      <c r="C23" s="24" t="s">
        <v>346</v>
      </c>
      <c r="D23" s="24" t="s">
        <v>118</v>
      </c>
      <c r="E23" s="28" t="s">
        <v>81</v>
      </c>
      <c r="F23" s="27">
        <v>110.44</v>
      </c>
      <c r="G23" s="19">
        <v>110.44</v>
      </c>
      <c r="N23" s="21"/>
    </row>
    <row r="24" spans="1:14" ht="52.15" customHeight="1">
      <c r="A24" s="16">
        <v>18</v>
      </c>
      <c r="B24" s="17" t="s">
        <v>52</v>
      </c>
      <c r="C24" s="24" t="s">
        <v>347</v>
      </c>
      <c r="D24" s="24" t="s">
        <v>184</v>
      </c>
      <c r="E24" s="16" t="s">
        <v>0</v>
      </c>
      <c r="F24" s="18">
        <v>5514</v>
      </c>
      <c r="G24" s="19">
        <v>5514</v>
      </c>
      <c r="N24" s="21"/>
    </row>
    <row r="25" spans="1:14" ht="131.44999999999999" customHeight="1">
      <c r="A25" s="16">
        <v>19</v>
      </c>
      <c r="B25" s="17" t="s">
        <v>53</v>
      </c>
      <c r="C25" s="24" t="s">
        <v>347</v>
      </c>
      <c r="D25" s="24" t="s">
        <v>214</v>
      </c>
      <c r="E25" s="16" t="s">
        <v>3</v>
      </c>
      <c r="F25" s="27" t="s">
        <v>321</v>
      </c>
      <c r="G25" s="19">
        <f>5514*0.2</f>
        <v>1102.8</v>
      </c>
      <c r="N25" s="21"/>
    </row>
    <row r="26" spans="1:14" ht="57" customHeight="1">
      <c r="A26" s="16">
        <v>20</v>
      </c>
      <c r="B26" s="17" t="s">
        <v>20</v>
      </c>
      <c r="C26" s="24" t="s">
        <v>348</v>
      </c>
      <c r="D26" s="24" t="s">
        <v>24</v>
      </c>
      <c r="E26" s="16" t="s">
        <v>1</v>
      </c>
      <c r="F26" s="27" t="s">
        <v>322</v>
      </c>
      <c r="G26" s="19">
        <f>18.5+24.5</f>
        <v>43</v>
      </c>
      <c r="N26" s="21"/>
    </row>
    <row r="27" spans="1:14" ht="57.6" customHeight="1">
      <c r="A27" s="16">
        <v>21</v>
      </c>
      <c r="B27" s="17" t="s">
        <v>30</v>
      </c>
      <c r="C27" s="24" t="s">
        <v>348</v>
      </c>
      <c r="D27" s="24" t="s">
        <v>31</v>
      </c>
      <c r="E27" s="16" t="s">
        <v>1</v>
      </c>
      <c r="F27" s="27">
        <v>18.5</v>
      </c>
      <c r="G27" s="19">
        <v>18.5</v>
      </c>
      <c r="N27" s="21"/>
    </row>
    <row r="28" spans="1:14" ht="40.9" customHeight="1">
      <c r="A28" s="16">
        <v>22</v>
      </c>
      <c r="B28" s="17" t="s">
        <v>21</v>
      </c>
      <c r="C28" s="24" t="s">
        <v>348</v>
      </c>
      <c r="D28" s="24" t="s">
        <v>122</v>
      </c>
      <c r="E28" s="16" t="s">
        <v>3</v>
      </c>
      <c r="F28" s="27" t="s">
        <v>323</v>
      </c>
      <c r="G28" s="19">
        <f>43*0.08+18.5*0.04</f>
        <v>4.18</v>
      </c>
      <c r="N28" s="21"/>
    </row>
    <row r="29" spans="1:14" ht="64.150000000000006" customHeight="1">
      <c r="A29" s="16">
        <v>23</v>
      </c>
      <c r="B29" s="17" t="s">
        <v>23</v>
      </c>
      <c r="C29" s="24" t="s">
        <v>348</v>
      </c>
      <c r="D29" s="24" t="s">
        <v>335</v>
      </c>
      <c r="E29" s="16" t="s">
        <v>0</v>
      </c>
      <c r="F29" s="27" t="s">
        <v>123</v>
      </c>
      <c r="G29" s="19">
        <f>18.5*1.8</f>
        <v>33.299999999999997</v>
      </c>
      <c r="N29" s="21"/>
    </row>
    <row r="30" spans="1:14" ht="79.900000000000006" customHeight="1">
      <c r="A30" s="16">
        <v>24</v>
      </c>
      <c r="B30" s="17" t="s">
        <v>51</v>
      </c>
      <c r="C30" s="24" t="s">
        <v>348</v>
      </c>
      <c r="D30" s="24" t="s">
        <v>121</v>
      </c>
      <c r="E30" s="16" t="s">
        <v>3</v>
      </c>
      <c r="F30" s="27" t="s">
        <v>324</v>
      </c>
      <c r="G30" s="19">
        <f>43*0.3*0.15+18.5*0.3*0.08+4.18+33.3*0.08</f>
        <v>9.2200000000000006</v>
      </c>
      <c r="N30" s="21"/>
    </row>
    <row r="31" spans="1:14">
      <c r="A31" s="40" t="s">
        <v>58</v>
      </c>
      <c r="B31" s="25" t="s">
        <v>126</v>
      </c>
      <c r="C31" s="60"/>
      <c r="D31" s="15"/>
      <c r="E31" s="15"/>
      <c r="F31" s="15"/>
      <c r="G31" s="15"/>
      <c r="N31" s="21"/>
    </row>
    <row r="32" spans="1:14" ht="46.15" customHeight="1">
      <c r="A32" s="16">
        <v>25</v>
      </c>
      <c r="B32" s="24" t="s">
        <v>47</v>
      </c>
      <c r="C32" s="24" t="s">
        <v>345</v>
      </c>
      <c r="D32" s="24" t="s">
        <v>130</v>
      </c>
      <c r="E32" s="28" t="s">
        <v>131</v>
      </c>
      <c r="F32" s="18">
        <v>1</v>
      </c>
      <c r="G32" s="19">
        <v>1</v>
      </c>
      <c r="N32" s="21"/>
    </row>
    <row r="33" spans="1:14" ht="76.150000000000006" customHeight="1">
      <c r="A33" s="16">
        <v>26</v>
      </c>
      <c r="B33" s="17" t="s">
        <v>32</v>
      </c>
      <c r="C33" s="24" t="s">
        <v>349</v>
      </c>
      <c r="D33" s="1" t="s">
        <v>182</v>
      </c>
      <c r="E33" s="23" t="s">
        <v>3</v>
      </c>
      <c r="F33" s="27" t="s">
        <v>132</v>
      </c>
      <c r="G33" s="19">
        <f>3*0.5*24+(7+8)*(3*0.5+2*1*2)</f>
        <v>118.5</v>
      </c>
      <c r="N33" s="21"/>
    </row>
    <row r="34" spans="1:14" ht="91.15" customHeight="1">
      <c r="A34" s="16">
        <v>27</v>
      </c>
      <c r="B34" s="17" t="s">
        <v>134</v>
      </c>
      <c r="C34" s="24" t="s">
        <v>350</v>
      </c>
      <c r="D34" s="1" t="s">
        <v>156</v>
      </c>
      <c r="E34" s="23" t="s">
        <v>3</v>
      </c>
      <c r="F34" s="27" t="s">
        <v>155</v>
      </c>
      <c r="G34" s="19">
        <f>(24-2*0.3)*2*0.1</f>
        <v>4.68</v>
      </c>
      <c r="N34" s="21"/>
    </row>
    <row r="35" spans="1:14" ht="153" customHeight="1">
      <c r="A35" s="16">
        <v>28</v>
      </c>
      <c r="B35" s="17" t="s">
        <v>139</v>
      </c>
      <c r="C35" s="24" t="s">
        <v>350</v>
      </c>
      <c r="D35" s="1" t="s">
        <v>142</v>
      </c>
      <c r="E35" s="23" t="s">
        <v>45</v>
      </c>
      <c r="F35" s="18">
        <v>550</v>
      </c>
      <c r="G35" s="19">
        <v>550</v>
      </c>
      <c r="N35" s="21"/>
    </row>
    <row r="36" spans="1:14" ht="76.150000000000006" customHeight="1">
      <c r="A36" s="16">
        <v>29</v>
      </c>
      <c r="B36" s="24" t="s">
        <v>133</v>
      </c>
      <c r="C36" s="24" t="s">
        <v>350</v>
      </c>
      <c r="D36" s="24" t="s">
        <v>151</v>
      </c>
      <c r="E36" s="23" t="s">
        <v>3</v>
      </c>
      <c r="F36" s="27" t="s">
        <v>143</v>
      </c>
      <c r="G36" s="19">
        <f>(24-2*0.3)*2*0.3</f>
        <v>14.04</v>
      </c>
      <c r="N36" s="21"/>
    </row>
    <row r="37" spans="1:14" ht="85.15" customHeight="1">
      <c r="A37" s="16">
        <v>30</v>
      </c>
      <c r="B37" s="24" t="s">
        <v>47</v>
      </c>
      <c r="C37" s="24" t="s">
        <v>350</v>
      </c>
      <c r="D37" s="24" t="s">
        <v>152</v>
      </c>
      <c r="E37" s="28" t="s">
        <v>1</v>
      </c>
      <c r="F37" s="18">
        <v>24</v>
      </c>
      <c r="G37" s="19">
        <v>14</v>
      </c>
      <c r="N37" s="21"/>
    </row>
    <row r="38" spans="1:14" ht="85.9" customHeight="1">
      <c r="A38" s="16">
        <v>31</v>
      </c>
      <c r="B38" s="24" t="s">
        <v>144</v>
      </c>
      <c r="C38" s="24" t="s">
        <v>350</v>
      </c>
      <c r="D38" s="24" t="s">
        <v>145</v>
      </c>
      <c r="E38" s="16" t="s">
        <v>0</v>
      </c>
      <c r="F38" s="27" t="s">
        <v>146</v>
      </c>
      <c r="G38" s="19">
        <f>2*(24-2*0.3)*2*1.86</f>
        <v>174.1</v>
      </c>
      <c r="N38" s="21"/>
    </row>
    <row r="39" spans="1:14" ht="57" customHeight="1">
      <c r="A39" s="16">
        <v>32</v>
      </c>
      <c r="B39" s="17" t="s">
        <v>135</v>
      </c>
      <c r="C39" s="24" t="s">
        <v>350</v>
      </c>
      <c r="D39" s="24" t="s">
        <v>136</v>
      </c>
      <c r="E39" s="28" t="s">
        <v>0</v>
      </c>
      <c r="F39" s="27" t="s">
        <v>147</v>
      </c>
      <c r="G39" s="19">
        <f>(24*2*0.3)*1.86</f>
        <v>26.78</v>
      </c>
      <c r="N39" s="21"/>
    </row>
    <row r="40" spans="1:14" ht="57" customHeight="1">
      <c r="A40" s="16">
        <v>33</v>
      </c>
      <c r="B40" s="17" t="s">
        <v>137</v>
      </c>
      <c r="C40" s="24" t="s">
        <v>350</v>
      </c>
      <c r="D40" s="24" t="s">
        <v>138</v>
      </c>
      <c r="E40" s="28" t="s">
        <v>0</v>
      </c>
      <c r="F40" s="27" t="s">
        <v>147</v>
      </c>
      <c r="G40" s="19">
        <f>(24*2*0.3)*1.86</f>
        <v>26.78</v>
      </c>
      <c r="N40" s="21"/>
    </row>
    <row r="41" spans="1:14" ht="147.6" customHeight="1">
      <c r="A41" s="16">
        <v>34</v>
      </c>
      <c r="B41" s="17" t="s">
        <v>139</v>
      </c>
      <c r="C41" s="24" t="s">
        <v>350</v>
      </c>
      <c r="D41" s="1" t="s">
        <v>148</v>
      </c>
      <c r="E41" s="23" t="s">
        <v>45</v>
      </c>
      <c r="F41" s="18">
        <v>550</v>
      </c>
      <c r="G41" s="19">
        <v>550</v>
      </c>
      <c r="N41" s="21"/>
    </row>
    <row r="42" spans="1:14" ht="98.45" customHeight="1">
      <c r="A42" s="16">
        <v>35</v>
      </c>
      <c r="B42" s="24" t="s">
        <v>133</v>
      </c>
      <c r="C42" s="24" t="s">
        <v>350</v>
      </c>
      <c r="D42" s="24" t="s">
        <v>150</v>
      </c>
      <c r="E42" s="23" t="s">
        <v>3</v>
      </c>
      <c r="F42" s="27" t="s">
        <v>149</v>
      </c>
      <c r="G42" s="19">
        <f>(24-2*0.3)*1.86*0.2</f>
        <v>8.6999999999999993</v>
      </c>
      <c r="I42" s="29"/>
      <c r="N42" s="21"/>
    </row>
    <row r="43" spans="1:14" ht="143.44999999999999" customHeight="1">
      <c r="A43" s="16">
        <v>36</v>
      </c>
      <c r="B43" s="17" t="s">
        <v>139</v>
      </c>
      <c r="C43" s="24" t="s">
        <v>350</v>
      </c>
      <c r="D43" s="1" t="s">
        <v>154</v>
      </c>
      <c r="E43" s="23" t="s">
        <v>45</v>
      </c>
      <c r="F43" s="18">
        <v>326</v>
      </c>
      <c r="G43" s="19">
        <v>326</v>
      </c>
      <c r="N43" s="21"/>
    </row>
    <row r="44" spans="1:14" ht="122.45" customHeight="1">
      <c r="A44" s="16">
        <v>37</v>
      </c>
      <c r="B44" s="24" t="s">
        <v>133</v>
      </c>
      <c r="C44" s="24" t="s">
        <v>350</v>
      </c>
      <c r="D44" s="24" t="s">
        <v>153</v>
      </c>
      <c r="E44" s="23" t="s">
        <v>3</v>
      </c>
      <c r="F44" s="27" t="s">
        <v>228</v>
      </c>
      <c r="G44" s="19">
        <f>2*(4.05*3-1.86*1.86+4*0.5*0.03*0.03)*0.3</f>
        <v>5.22</v>
      </c>
      <c r="N44" s="21"/>
    </row>
    <row r="45" spans="1:14" ht="85.9" customHeight="1">
      <c r="A45" s="16">
        <v>38</v>
      </c>
      <c r="B45" s="24" t="s">
        <v>144</v>
      </c>
      <c r="C45" s="24" t="s">
        <v>350</v>
      </c>
      <c r="D45" s="24" t="s">
        <v>145</v>
      </c>
      <c r="E45" s="16" t="s">
        <v>0</v>
      </c>
      <c r="F45" s="27" t="s">
        <v>163</v>
      </c>
      <c r="G45" s="19">
        <f>2*2*(4.05*3-1.86*1.86+4*0.5*0.03*0.03)</f>
        <v>34.770000000000003</v>
      </c>
      <c r="N45" s="21"/>
    </row>
    <row r="46" spans="1:14" ht="83.45" customHeight="1">
      <c r="A46" s="16">
        <v>39</v>
      </c>
      <c r="B46" s="17" t="s">
        <v>134</v>
      </c>
      <c r="C46" s="24" t="s">
        <v>350</v>
      </c>
      <c r="D46" s="1" t="s">
        <v>157</v>
      </c>
      <c r="E46" s="23" t="s">
        <v>3</v>
      </c>
      <c r="F46" s="27" t="s">
        <v>158</v>
      </c>
      <c r="G46" s="19">
        <f>(7+8)*2*1*0.3</f>
        <v>9</v>
      </c>
      <c r="N46" s="21"/>
    </row>
    <row r="47" spans="1:14" ht="83.45" customHeight="1">
      <c r="A47" s="16">
        <v>40</v>
      </c>
      <c r="B47" s="17" t="s">
        <v>33</v>
      </c>
      <c r="C47" s="24" t="s">
        <v>351</v>
      </c>
      <c r="D47" s="24" t="s">
        <v>206</v>
      </c>
      <c r="E47" s="16" t="s">
        <v>3</v>
      </c>
      <c r="F47" s="27" t="s">
        <v>207</v>
      </c>
      <c r="G47" s="19">
        <f>(24-2*0.3)*(0.5*(3+4.5)*2-1.86*2.06)</f>
        <v>85.84</v>
      </c>
      <c r="N47" s="21"/>
    </row>
    <row r="48" spans="1:14" ht="84" customHeight="1">
      <c r="A48" s="16">
        <v>41</v>
      </c>
      <c r="B48" s="24" t="s">
        <v>159</v>
      </c>
      <c r="C48" s="24" t="s">
        <v>352</v>
      </c>
      <c r="D48" s="24" t="s">
        <v>160</v>
      </c>
      <c r="E48" s="28" t="s">
        <v>3</v>
      </c>
      <c r="F48" s="27" t="s">
        <v>161</v>
      </c>
      <c r="G48" s="19">
        <f>7*4*1*1+8*4*1*1</f>
        <v>60</v>
      </c>
      <c r="N48" s="21"/>
    </row>
    <row r="49" spans="1:14" ht="81.599999999999994" customHeight="1">
      <c r="A49" s="16">
        <v>42</v>
      </c>
      <c r="B49" s="17" t="s">
        <v>140</v>
      </c>
      <c r="C49" s="24" t="s">
        <v>352</v>
      </c>
      <c r="D49" s="24" t="s">
        <v>141</v>
      </c>
      <c r="E49" s="28" t="s">
        <v>3</v>
      </c>
      <c r="F49" s="27" t="s">
        <v>162</v>
      </c>
      <c r="G49" s="19">
        <f>2*3*(7+8)*0.5</f>
        <v>45</v>
      </c>
      <c r="N49" s="21"/>
    </row>
    <row r="50" spans="1:14">
      <c r="A50" s="40" t="s">
        <v>59</v>
      </c>
      <c r="B50" s="25" t="s">
        <v>175</v>
      </c>
      <c r="C50" s="60"/>
      <c r="D50" s="15"/>
      <c r="E50" s="15"/>
      <c r="F50" s="15"/>
      <c r="G50" s="15"/>
      <c r="N50" s="21"/>
    </row>
    <row r="51" spans="1:14" ht="65.45" customHeight="1">
      <c r="A51" s="16">
        <v>43</v>
      </c>
      <c r="B51" s="17" t="s">
        <v>166</v>
      </c>
      <c r="C51" s="24" t="s">
        <v>353</v>
      </c>
      <c r="D51" s="24" t="s">
        <v>167</v>
      </c>
      <c r="E51" s="16" t="s">
        <v>1</v>
      </c>
      <c r="F51" s="18">
        <v>123</v>
      </c>
      <c r="G51" s="19">
        <v>123</v>
      </c>
      <c r="N51" s="21"/>
    </row>
    <row r="52" spans="1:14" ht="65.45" customHeight="1">
      <c r="A52" s="16">
        <v>44</v>
      </c>
      <c r="B52" s="17" t="s">
        <v>164</v>
      </c>
      <c r="C52" s="24" t="s">
        <v>353</v>
      </c>
      <c r="D52" s="24" t="s">
        <v>165</v>
      </c>
      <c r="E52" s="16" t="s">
        <v>1</v>
      </c>
      <c r="F52" s="18">
        <v>123</v>
      </c>
      <c r="G52" s="19">
        <v>123</v>
      </c>
      <c r="N52" s="21"/>
    </row>
    <row r="53" spans="1:14" ht="76.150000000000006" customHeight="1">
      <c r="A53" s="16">
        <v>45</v>
      </c>
      <c r="B53" s="17" t="s">
        <v>166</v>
      </c>
      <c r="C53" s="24" t="s">
        <v>353</v>
      </c>
      <c r="D53" s="24" t="s">
        <v>168</v>
      </c>
      <c r="E53" s="16" t="s">
        <v>1</v>
      </c>
      <c r="F53" s="18">
        <v>123</v>
      </c>
      <c r="G53" s="19">
        <v>123</v>
      </c>
      <c r="N53" s="21"/>
    </row>
    <row r="54" spans="1:14" ht="58.15" customHeight="1">
      <c r="A54" s="16">
        <v>46</v>
      </c>
      <c r="B54" s="17" t="s">
        <v>169</v>
      </c>
      <c r="C54" s="24" t="s">
        <v>353</v>
      </c>
      <c r="D54" s="24" t="s">
        <v>170</v>
      </c>
      <c r="E54" s="16" t="s">
        <v>1</v>
      </c>
      <c r="F54" s="18">
        <v>123</v>
      </c>
      <c r="G54" s="19">
        <v>123</v>
      </c>
      <c r="N54" s="21"/>
    </row>
    <row r="55" spans="1:14" ht="58.15" customHeight="1">
      <c r="A55" s="16">
        <v>47</v>
      </c>
      <c r="B55" s="24" t="s">
        <v>47</v>
      </c>
      <c r="C55" s="24" t="s">
        <v>353</v>
      </c>
      <c r="D55" s="24" t="s">
        <v>171</v>
      </c>
      <c r="E55" s="28" t="s">
        <v>1</v>
      </c>
      <c r="F55" s="18">
        <v>64</v>
      </c>
      <c r="G55" s="19">
        <v>64</v>
      </c>
      <c r="N55" s="21"/>
    </row>
    <row r="56" spans="1:14" ht="58.15" customHeight="1">
      <c r="A56" s="16">
        <v>48</v>
      </c>
      <c r="B56" s="24" t="s">
        <v>47</v>
      </c>
      <c r="C56" s="24" t="s">
        <v>353</v>
      </c>
      <c r="D56" s="24" t="s">
        <v>172</v>
      </c>
      <c r="E56" s="28" t="s">
        <v>14</v>
      </c>
      <c r="F56" s="18">
        <v>2</v>
      </c>
      <c r="G56" s="19">
        <v>2</v>
      </c>
      <c r="N56" s="21"/>
    </row>
    <row r="57" spans="1:14" ht="59.45" customHeight="1">
      <c r="A57" s="16">
        <v>49</v>
      </c>
      <c r="B57" s="24" t="s">
        <v>47</v>
      </c>
      <c r="C57" s="24" t="s">
        <v>353</v>
      </c>
      <c r="D57" s="24" t="s">
        <v>173</v>
      </c>
      <c r="E57" s="28" t="s">
        <v>1</v>
      </c>
      <c r="F57" s="18">
        <v>23</v>
      </c>
      <c r="G57" s="19">
        <v>23</v>
      </c>
      <c r="N57" s="21"/>
    </row>
    <row r="58" spans="1:14" ht="46.9" customHeight="1">
      <c r="A58" s="16">
        <v>50</v>
      </c>
      <c r="B58" s="24" t="s">
        <v>47</v>
      </c>
      <c r="C58" s="24" t="s">
        <v>353</v>
      </c>
      <c r="D58" s="24" t="s">
        <v>176</v>
      </c>
      <c r="E58" s="28" t="s">
        <v>1</v>
      </c>
      <c r="F58" s="18">
        <v>30</v>
      </c>
      <c r="G58" s="19">
        <v>30</v>
      </c>
      <c r="N58" s="21"/>
    </row>
    <row r="59" spans="1:14" ht="63" customHeight="1">
      <c r="A59" s="16">
        <v>51</v>
      </c>
      <c r="B59" s="24" t="s">
        <v>177</v>
      </c>
      <c r="C59" s="24" t="s">
        <v>353</v>
      </c>
      <c r="D59" s="24" t="s">
        <v>178</v>
      </c>
      <c r="E59" s="28" t="s">
        <v>1</v>
      </c>
      <c r="F59" s="27" t="s">
        <v>179</v>
      </c>
      <c r="G59" s="19">
        <f>28+16</f>
        <v>44</v>
      </c>
      <c r="N59" s="21"/>
    </row>
    <row r="60" spans="1:14">
      <c r="A60" s="40" t="s">
        <v>60</v>
      </c>
      <c r="B60" s="25" t="s">
        <v>174</v>
      </c>
      <c r="C60" s="60"/>
      <c r="D60" s="15"/>
      <c r="E60" s="15"/>
      <c r="F60" s="15"/>
      <c r="G60" s="15"/>
      <c r="N60" s="21"/>
    </row>
    <row r="61" spans="1:14" ht="63.75" customHeight="1">
      <c r="A61" s="16">
        <v>52</v>
      </c>
      <c r="B61" s="24" t="s">
        <v>47</v>
      </c>
      <c r="C61" s="24" t="s">
        <v>352</v>
      </c>
      <c r="D61" s="24" t="s">
        <v>235</v>
      </c>
      <c r="E61" s="28" t="s">
        <v>1</v>
      </c>
      <c r="F61" s="18">
        <v>65</v>
      </c>
      <c r="G61" s="19">
        <v>65</v>
      </c>
      <c r="N61" s="21"/>
    </row>
    <row r="62" spans="1:14" ht="69.599999999999994" customHeight="1">
      <c r="A62" s="32">
        <v>53</v>
      </c>
      <c r="B62" s="18" t="s">
        <v>236</v>
      </c>
      <c r="C62" s="24" t="s">
        <v>349</v>
      </c>
      <c r="D62" s="27" t="s">
        <v>257</v>
      </c>
      <c r="E62" s="16" t="s">
        <v>3</v>
      </c>
      <c r="F62" s="18">
        <v>55</v>
      </c>
      <c r="G62" s="19">
        <v>55</v>
      </c>
      <c r="N62" s="21"/>
    </row>
    <row r="63" spans="1:14" ht="60.6" customHeight="1">
      <c r="A63" s="16">
        <v>54</v>
      </c>
      <c r="B63" s="18" t="s">
        <v>237</v>
      </c>
      <c r="C63" s="24" t="s">
        <v>352</v>
      </c>
      <c r="D63" s="27" t="s">
        <v>238</v>
      </c>
      <c r="E63" s="33" t="s">
        <v>1</v>
      </c>
      <c r="F63" s="18">
        <v>51.5</v>
      </c>
      <c r="G63" s="19">
        <v>51.5</v>
      </c>
      <c r="N63" s="21"/>
    </row>
    <row r="64" spans="1:14" ht="80.45" customHeight="1">
      <c r="A64" s="32">
        <v>55</v>
      </c>
      <c r="B64" s="18" t="s">
        <v>239</v>
      </c>
      <c r="C64" s="24" t="s">
        <v>352</v>
      </c>
      <c r="D64" s="27" t="s">
        <v>240</v>
      </c>
      <c r="E64" s="33" t="s">
        <v>131</v>
      </c>
      <c r="F64" s="18">
        <v>2</v>
      </c>
      <c r="G64" s="19">
        <v>2</v>
      </c>
      <c r="N64" s="21"/>
    </row>
    <row r="65" spans="1:14" ht="77.45" customHeight="1">
      <c r="A65" s="16">
        <v>56</v>
      </c>
      <c r="B65" s="18" t="s">
        <v>241</v>
      </c>
      <c r="C65" s="24" t="s">
        <v>352</v>
      </c>
      <c r="D65" s="27" t="s">
        <v>336</v>
      </c>
      <c r="E65" s="33" t="s">
        <v>131</v>
      </c>
      <c r="F65" s="18">
        <v>1</v>
      </c>
      <c r="G65" s="19">
        <v>1</v>
      </c>
      <c r="N65" s="21"/>
    </row>
    <row r="66" spans="1:14" ht="76.900000000000006" customHeight="1">
      <c r="A66" s="32">
        <v>57</v>
      </c>
      <c r="B66" s="18" t="s">
        <v>242</v>
      </c>
      <c r="C66" s="24" t="s">
        <v>352</v>
      </c>
      <c r="D66" s="27" t="s">
        <v>243</v>
      </c>
      <c r="E66" s="33" t="s">
        <v>14</v>
      </c>
      <c r="F66" s="18">
        <v>2</v>
      </c>
      <c r="G66" s="19">
        <v>2</v>
      </c>
      <c r="N66" s="21"/>
    </row>
    <row r="67" spans="1:14" ht="50.45" customHeight="1">
      <c r="A67" s="16">
        <v>58</v>
      </c>
      <c r="B67" s="18" t="s">
        <v>244</v>
      </c>
      <c r="C67" s="24" t="s">
        <v>352</v>
      </c>
      <c r="D67" s="27" t="s">
        <v>245</v>
      </c>
      <c r="E67" s="33" t="s">
        <v>1</v>
      </c>
      <c r="F67" s="18">
        <v>51.5</v>
      </c>
      <c r="G67" s="19">
        <v>51.5</v>
      </c>
      <c r="N67" s="21"/>
    </row>
    <row r="68" spans="1:14" ht="66" customHeight="1">
      <c r="A68" s="32">
        <v>59</v>
      </c>
      <c r="B68" s="18" t="s">
        <v>246</v>
      </c>
      <c r="C68" s="24" t="s">
        <v>352</v>
      </c>
      <c r="D68" s="27" t="s">
        <v>247</v>
      </c>
      <c r="E68" s="33" t="s">
        <v>1</v>
      </c>
      <c r="F68" s="18">
        <v>51.5</v>
      </c>
      <c r="G68" s="19">
        <v>51.5</v>
      </c>
      <c r="N68" s="21"/>
    </row>
    <row r="69" spans="1:14" ht="45" customHeight="1">
      <c r="A69" s="16">
        <v>60</v>
      </c>
      <c r="B69" s="18" t="s">
        <v>248</v>
      </c>
      <c r="C69" s="24" t="s">
        <v>352</v>
      </c>
      <c r="D69" s="27" t="s">
        <v>249</v>
      </c>
      <c r="E69" s="33" t="s">
        <v>1</v>
      </c>
      <c r="F69" s="18">
        <v>51.5</v>
      </c>
      <c r="G69" s="19">
        <v>51.5</v>
      </c>
      <c r="N69" s="21"/>
    </row>
    <row r="70" spans="1:14" ht="43.15" customHeight="1">
      <c r="A70" s="32">
        <v>61</v>
      </c>
      <c r="B70" s="18" t="s">
        <v>250</v>
      </c>
      <c r="C70" s="24" t="s">
        <v>352</v>
      </c>
      <c r="D70" s="27" t="s">
        <v>251</v>
      </c>
      <c r="E70" s="33" t="s">
        <v>14</v>
      </c>
      <c r="F70" s="18">
        <v>3</v>
      </c>
      <c r="G70" s="19">
        <v>3</v>
      </c>
      <c r="N70" s="21"/>
    </row>
    <row r="71" spans="1:14" ht="59.45" customHeight="1">
      <c r="A71" s="16">
        <v>62</v>
      </c>
      <c r="B71" s="18" t="s">
        <v>252</v>
      </c>
      <c r="C71" s="24" t="s">
        <v>352</v>
      </c>
      <c r="D71" s="27" t="s">
        <v>253</v>
      </c>
      <c r="E71" s="33" t="s">
        <v>3</v>
      </c>
      <c r="F71" s="18">
        <v>55</v>
      </c>
      <c r="G71" s="19">
        <v>55</v>
      </c>
      <c r="N71" s="21"/>
    </row>
    <row r="72" spans="1:14" ht="57.6" customHeight="1">
      <c r="A72" s="32">
        <v>63</v>
      </c>
      <c r="B72" s="18" t="s">
        <v>254</v>
      </c>
      <c r="C72" s="24" t="s">
        <v>352</v>
      </c>
      <c r="D72" s="27" t="s">
        <v>337</v>
      </c>
      <c r="E72" s="32" t="s">
        <v>3</v>
      </c>
      <c r="F72" s="18">
        <v>55</v>
      </c>
      <c r="G72" s="19">
        <v>55</v>
      </c>
      <c r="N72" s="21"/>
    </row>
    <row r="73" spans="1:14" ht="67.150000000000006" customHeight="1">
      <c r="A73" s="16">
        <v>64</v>
      </c>
      <c r="B73" s="18" t="s">
        <v>255</v>
      </c>
      <c r="C73" s="24" t="s">
        <v>352</v>
      </c>
      <c r="D73" s="27" t="s">
        <v>256</v>
      </c>
      <c r="E73" s="32" t="s">
        <v>1</v>
      </c>
      <c r="F73" s="18">
        <v>26</v>
      </c>
      <c r="G73" s="19">
        <v>26</v>
      </c>
      <c r="N73" s="21"/>
    </row>
    <row r="74" spans="1:14">
      <c r="A74" s="40" t="s">
        <v>61</v>
      </c>
      <c r="B74" s="25" t="s">
        <v>127</v>
      </c>
      <c r="C74" s="60"/>
      <c r="D74" s="15"/>
      <c r="E74" s="15"/>
      <c r="F74" s="15"/>
      <c r="G74" s="15"/>
      <c r="N74" s="21"/>
    </row>
    <row r="75" spans="1:14" ht="96.6" customHeight="1">
      <c r="A75" s="16">
        <v>65</v>
      </c>
      <c r="B75" s="17" t="s">
        <v>32</v>
      </c>
      <c r="C75" s="24" t="s">
        <v>349</v>
      </c>
      <c r="D75" s="1" t="s">
        <v>316</v>
      </c>
      <c r="E75" s="23" t="s">
        <v>3</v>
      </c>
      <c r="F75" s="18">
        <v>500</v>
      </c>
      <c r="G75" s="19">
        <v>500</v>
      </c>
      <c r="N75" s="21"/>
    </row>
    <row r="76" spans="1:14" ht="114" customHeight="1">
      <c r="A76" s="16">
        <v>66</v>
      </c>
      <c r="B76" s="24" t="s">
        <v>180</v>
      </c>
      <c r="C76" s="24" t="s">
        <v>354</v>
      </c>
      <c r="D76" s="24" t="s">
        <v>338</v>
      </c>
      <c r="E76" s="16" t="s">
        <v>3</v>
      </c>
      <c r="F76" s="27" t="s">
        <v>185</v>
      </c>
      <c r="G76" s="19">
        <f>(118.5+610)*80%</f>
        <v>582.79999999999995</v>
      </c>
      <c r="N76" s="21"/>
    </row>
    <row r="77" spans="1:14" ht="106.9" customHeight="1">
      <c r="A77" s="16">
        <v>67</v>
      </c>
      <c r="B77" s="24" t="s">
        <v>180</v>
      </c>
      <c r="C77" s="24" t="s">
        <v>354</v>
      </c>
      <c r="D77" s="24" t="s">
        <v>181</v>
      </c>
      <c r="E77" s="16" t="s">
        <v>3</v>
      </c>
      <c r="F77" s="27" t="s">
        <v>186</v>
      </c>
      <c r="G77" s="19">
        <f>6100-582.8-580</f>
        <v>4937.2</v>
      </c>
      <c r="N77" s="21"/>
    </row>
    <row r="78" spans="1:14" ht="106.9" customHeight="1">
      <c r="A78" s="16">
        <v>68</v>
      </c>
      <c r="B78" s="24" t="s">
        <v>88</v>
      </c>
      <c r="C78" s="24" t="s">
        <v>354</v>
      </c>
      <c r="D78" s="24" t="s">
        <v>183</v>
      </c>
      <c r="E78" s="16" t="s">
        <v>3</v>
      </c>
      <c r="F78" s="18">
        <v>580</v>
      </c>
      <c r="G78" s="19">
        <v>580</v>
      </c>
      <c r="N78" s="21"/>
    </row>
    <row r="79" spans="1:14" ht="184.15" customHeight="1">
      <c r="A79" s="16">
        <v>69</v>
      </c>
      <c r="B79" s="24" t="s">
        <v>47</v>
      </c>
      <c r="C79" s="24" t="s">
        <v>355</v>
      </c>
      <c r="D79" s="24" t="s">
        <v>229</v>
      </c>
      <c r="E79" s="28" t="s">
        <v>0</v>
      </c>
      <c r="F79" s="18">
        <v>1340</v>
      </c>
      <c r="G79" s="19">
        <v>1340</v>
      </c>
      <c r="N79" s="21"/>
    </row>
    <row r="80" spans="1:14">
      <c r="A80" s="40" t="s">
        <v>62</v>
      </c>
      <c r="B80" s="25" t="s">
        <v>128</v>
      </c>
      <c r="C80" s="60"/>
      <c r="D80" s="15"/>
      <c r="E80" s="15"/>
      <c r="F80" s="15"/>
      <c r="G80" s="15"/>
      <c r="N80" s="21"/>
    </row>
    <row r="81" spans="1:14" ht="80.45" customHeight="1">
      <c r="A81" s="16">
        <v>70</v>
      </c>
      <c r="B81" s="17" t="s">
        <v>42</v>
      </c>
      <c r="C81" s="24" t="s">
        <v>359</v>
      </c>
      <c r="D81" s="24" t="s">
        <v>192</v>
      </c>
      <c r="E81" s="16" t="s">
        <v>0</v>
      </c>
      <c r="F81" s="18">
        <v>875</v>
      </c>
      <c r="G81" s="19">
        <v>875</v>
      </c>
      <c r="N81" s="21"/>
    </row>
    <row r="82" spans="1:14" ht="48" customHeight="1">
      <c r="A82" s="16">
        <v>71</v>
      </c>
      <c r="B82" s="24" t="s">
        <v>189</v>
      </c>
      <c r="C82" s="24" t="s">
        <v>356</v>
      </c>
      <c r="D82" s="3" t="s">
        <v>188</v>
      </c>
      <c r="E82" s="2" t="s">
        <v>0</v>
      </c>
      <c r="F82" s="18">
        <v>875</v>
      </c>
      <c r="G82" s="19">
        <v>875</v>
      </c>
      <c r="N82" s="21"/>
    </row>
    <row r="83" spans="1:14" ht="45.6" customHeight="1">
      <c r="A83" s="16">
        <v>72</v>
      </c>
      <c r="B83" s="17" t="s">
        <v>43</v>
      </c>
      <c r="C83" s="24" t="s">
        <v>386</v>
      </c>
      <c r="D83" s="24" t="s">
        <v>190</v>
      </c>
      <c r="E83" s="16" t="s">
        <v>0</v>
      </c>
      <c r="F83" s="18">
        <v>875</v>
      </c>
      <c r="G83" s="19">
        <v>875</v>
      </c>
      <c r="N83" s="21"/>
    </row>
    <row r="84" spans="1:14" ht="42" customHeight="1">
      <c r="A84" s="16">
        <v>73</v>
      </c>
      <c r="B84" s="24" t="s">
        <v>189</v>
      </c>
      <c r="C84" s="24" t="s">
        <v>356</v>
      </c>
      <c r="D84" s="3" t="s">
        <v>188</v>
      </c>
      <c r="E84" s="2" t="s">
        <v>0</v>
      </c>
      <c r="F84" s="18">
        <v>875</v>
      </c>
      <c r="G84" s="19">
        <v>875</v>
      </c>
      <c r="N84" s="21"/>
    </row>
    <row r="85" spans="1:14" ht="39.6" customHeight="1">
      <c r="A85" s="16">
        <v>74</v>
      </c>
      <c r="B85" s="17" t="s">
        <v>44</v>
      </c>
      <c r="C85" s="24" t="s">
        <v>385</v>
      </c>
      <c r="D85" s="24" t="s">
        <v>191</v>
      </c>
      <c r="E85" s="16" t="s">
        <v>0</v>
      </c>
      <c r="F85" s="18">
        <v>875</v>
      </c>
      <c r="G85" s="19">
        <v>875</v>
      </c>
      <c r="N85" s="21"/>
    </row>
    <row r="86" spans="1:14" ht="87" customHeight="1">
      <c r="A86" s="16">
        <v>75</v>
      </c>
      <c r="B86" s="17" t="s">
        <v>42</v>
      </c>
      <c r="C86" s="24" t="s">
        <v>359</v>
      </c>
      <c r="D86" s="24" t="s">
        <v>212</v>
      </c>
      <c r="E86" s="16" t="s">
        <v>0</v>
      </c>
      <c r="F86" s="18">
        <v>186</v>
      </c>
      <c r="G86" s="19">
        <v>186</v>
      </c>
      <c r="N86" s="21"/>
    </row>
    <row r="87" spans="1:14">
      <c r="A87" s="40" t="s">
        <v>63</v>
      </c>
      <c r="B87" s="25" t="s">
        <v>187</v>
      </c>
      <c r="C87" s="60"/>
      <c r="D87" s="15"/>
      <c r="E87" s="15"/>
      <c r="F87" s="15"/>
      <c r="G87" s="15"/>
      <c r="N87" s="21"/>
    </row>
    <row r="88" spans="1:14" ht="45.6" customHeight="1">
      <c r="A88" s="16">
        <v>76</v>
      </c>
      <c r="B88" s="17" t="s">
        <v>25</v>
      </c>
      <c r="C88" s="24" t="s">
        <v>360</v>
      </c>
      <c r="D88" s="24" t="s">
        <v>29</v>
      </c>
      <c r="E88" s="16" t="s">
        <v>3</v>
      </c>
      <c r="F88" s="27" t="s">
        <v>325</v>
      </c>
      <c r="G88" s="19">
        <f>251*0.085+140.5*0.04</f>
        <v>26.96</v>
      </c>
      <c r="N88" s="21"/>
    </row>
    <row r="89" spans="1:14" ht="52.15" customHeight="1">
      <c r="A89" s="16">
        <v>77</v>
      </c>
      <c r="B89" s="17" t="s">
        <v>26</v>
      </c>
      <c r="C89" s="24" t="s">
        <v>360</v>
      </c>
      <c r="D89" s="24" t="s">
        <v>27</v>
      </c>
      <c r="E89" s="16" t="s">
        <v>1</v>
      </c>
      <c r="F89" s="18">
        <v>251</v>
      </c>
      <c r="G89" s="19">
        <v>251</v>
      </c>
      <c r="N89" s="21"/>
    </row>
    <row r="90" spans="1:14" ht="54.6" customHeight="1">
      <c r="A90" s="16">
        <v>78</v>
      </c>
      <c r="B90" s="17" t="s">
        <v>15</v>
      </c>
      <c r="C90" s="24" t="s">
        <v>361</v>
      </c>
      <c r="D90" s="24" t="s">
        <v>16</v>
      </c>
      <c r="E90" s="16" t="s">
        <v>1</v>
      </c>
      <c r="F90" s="18">
        <v>140.5</v>
      </c>
      <c r="G90" s="19">
        <v>140.5</v>
      </c>
      <c r="N90" s="21"/>
    </row>
    <row r="91" spans="1:14" ht="84.6" customHeight="1">
      <c r="A91" s="16">
        <v>79</v>
      </c>
      <c r="B91" s="17" t="s">
        <v>13</v>
      </c>
      <c r="C91" s="24" t="s">
        <v>359</v>
      </c>
      <c r="D91" s="24" t="s">
        <v>192</v>
      </c>
      <c r="E91" s="16" t="s">
        <v>0</v>
      </c>
      <c r="F91" s="18">
        <v>349</v>
      </c>
      <c r="G91" s="19">
        <v>349</v>
      </c>
      <c r="N91" s="21"/>
    </row>
    <row r="92" spans="1:14" ht="69" customHeight="1">
      <c r="A92" s="16">
        <v>80</v>
      </c>
      <c r="B92" s="17" t="s">
        <v>72</v>
      </c>
      <c r="C92" s="24" t="s">
        <v>362</v>
      </c>
      <c r="D92" s="24" t="s">
        <v>193</v>
      </c>
      <c r="E92" s="16" t="s">
        <v>0</v>
      </c>
      <c r="F92" s="18">
        <v>349</v>
      </c>
      <c r="G92" s="19">
        <v>349</v>
      </c>
      <c r="N92" s="21"/>
    </row>
    <row r="93" spans="1:14">
      <c r="A93" s="40" t="s">
        <v>64</v>
      </c>
      <c r="B93" s="25" t="s">
        <v>129</v>
      </c>
      <c r="C93" s="60"/>
      <c r="D93" s="15"/>
      <c r="E93" s="15"/>
      <c r="F93" s="15"/>
      <c r="G93" s="15"/>
      <c r="N93" s="21"/>
    </row>
    <row r="94" spans="1:14" ht="43.9" customHeight="1">
      <c r="A94" s="16">
        <v>81</v>
      </c>
      <c r="B94" s="17" t="s">
        <v>83</v>
      </c>
      <c r="C94" s="24" t="s">
        <v>363</v>
      </c>
      <c r="D94" s="24" t="s">
        <v>84</v>
      </c>
      <c r="E94" s="28" t="s">
        <v>14</v>
      </c>
      <c r="F94" s="18">
        <v>6</v>
      </c>
      <c r="G94" s="19">
        <v>6</v>
      </c>
      <c r="N94" s="21"/>
    </row>
    <row r="95" spans="1:14" ht="52.15" customHeight="1">
      <c r="A95" s="16">
        <v>82</v>
      </c>
      <c r="B95" s="17" t="s">
        <v>86</v>
      </c>
      <c r="C95" s="24" t="s">
        <v>363</v>
      </c>
      <c r="D95" s="24" t="s">
        <v>201</v>
      </c>
      <c r="E95" s="28" t="s">
        <v>1</v>
      </c>
      <c r="F95" s="18">
        <v>27</v>
      </c>
      <c r="G95" s="19">
        <v>27</v>
      </c>
      <c r="N95" s="21"/>
    </row>
    <row r="96" spans="1:14" ht="42" customHeight="1">
      <c r="A96" s="16">
        <v>83</v>
      </c>
      <c r="B96" s="17" t="s">
        <v>196</v>
      </c>
      <c r="C96" s="24" t="s">
        <v>363</v>
      </c>
      <c r="D96" s="24" t="s">
        <v>197</v>
      </c>
      <c r="E96" s="16" t="s">
        <v>3</v>
      </c>
      <c r="F96" s="27" t="s">
        <v>200</v>
      </c>
      <c r="G96" s="19">
        <f>265*0.5*0.15</f>
        <v>19.88</v>
      </c>
      <c r="N96" s="21"/>
    </row>
    <row r="97" spans="1:14" ht="51" customHeight="1">
      <c r="A97" s="16">
        <v>84</v>
      </c>
      <c r="B97" s="17" t="s">
        <v>25</v>
      </c>
      <c r="C97" s="24" t="s">
        <v>363</v>
      </c>
      <c r="D97" s="24" t="s">
        <v>211</v>
      </c>
      <c r="E97" s="16" t="s">
        <v>3</v>
      </c>
      <c r="F97" s="27" t="s">
        <v>230</v>
      </c>
      <c r="G97" s="19">
        <f>(265+19)*0.5*0.15+6*2*0.5*0.5*0.5</f>
        <v>22.8</v>
      </c>
      <c r="N97" s="21"/>
    </row>
    <row r="98" spans="1:14" ht="85.15" customHeight="1">
      <c r="A98" s="16">
        <v>85</v>
      </c>
      <c r="B98" s="24" t="s">
        <v>87</v>
      </c>
      <c r="C98" s="24" t="s">
        <v>363</v>
      </c>
      <c r="D98" s="24" t="s">
        <v>198</v>
      </c>
      <c r="E98" s="28" t="s">
        <v>1</v>
      </c>
      <c r="F98" s="18">
        <v>265</v>
      </c>
      <c r="G98" s="19">
        <v>265</v>
      </c>
      <c r="N98" s="21"/>
    </row>
    <row r="99" spans="1:14" ht="75">
      <c r="A99" s="16">
        <v>86</v>
      </c>
      <c r="B99" s="24" t="s">
        <v>87</v>
      </c>
      <c r="C99" s="24" t="s">
        <v>363</v>
      </c>
      <c r="D99" s="24" t="s">
        <v>199</v>
      </c>
      <c r="E99" s="28" t="s">
        <v>1</v>
      </c>
      <c r="F99" s="18">
        <v>19</v>
      </c>
      <c r="G99" s="19">
        <v>19</v>
      </c>
      <c r="N99" s="21"/>
    </row>
    <row r="100" spans="1:14" ht="51" customHeight="1">
      <c r="A100" s="16">
        <v>87</v>
      </c>
      <c r="B100" s="24" t="s">
        <v>208</v>
      </c>
      <c r="C100" s="24" t="s">
        <v>363</v>
      </c>
      <c r="D100" s="24" t="s">
        <v>210</v>
      </c>
      <c r="E100" s="28" t="s">
        <v>1</v>
      </c>
      <c r="F100" s="18">
        <v>6</v>
      </c>
      <c r="G100" s="19">
        <v>6</v>
      </c>
      <c r="N100" s="21"/>
    </row>
    <row r="101" spans="1:14" ht="106.15" customHeight="1">
      <c r="A101" s="16">
        <v>88</v>
      </c>
      <c r="B101" s="17" t="s">
        <v>83</v>
      </c>
      <c r="C101" s="24" t="s">
        <v>363</v>
      </c>
      <c r="D101" s="24" t="s">
        <v>209</v>
      </c>
      <c r="E101" s="28" t="s">
        <v>14</v>
      </c>
      <c r="F101" s="18">
        <v>1</v>
      </c>
      <c r="G101" s="19">
        <v>1</v>
      </c>
      <c r="N101" s="21"/>
    </row>
    <row r="102" spans="1:14" ht="59.45" customHeight="1">
      <c r="A102" s="16">
        <v>89</v>
      </c>
      <c r="B102" s="17" t="s">
        <v>85</v>
      </c>
      <c r="C102" s="24" t="s">
        <v>363</v>
      </c>
      <c r="D102" s="24" t="s">
        <v>339</v>
      </c>
      <c r="E102" s="28" t="s">
        <v>1</v>
      </c>
      <c r="F102" s="18">
        <v>9.5</v>
      </c>
      <c r="G102" s="19">
        <v>9.5</v>
      </c>
      <c r="N102" s="21"/>
    </row>
    <row r="103" spans="1:14" ht="165.6" customHeight="1">
      <c r="A103" s="16">
        <v>90</v>
      </c>
      <c r="B103" s="17" t="s">
        <v>34</v>
      </c>
      <c r="C103" s="24" t="s">
        <v>363</v>
      </c>
      <c r="D103" s="24" t="s">
        <v>202</v>
      </c>
      <c r="E103" s="28" t="s">
        <v>14</v>
      </c>
      <c r="F103" s="18">
        <v>1</v>
      </c>
      <c r="G103" s="19">
        <v>1</v>
      </c>
      <c r="N103" s="21"/>
    </row>
    <row r="104" spans="1:14" ht="177.6" customHeight="1">
      <c r="A104" s="16">
        <v>91</v>
      </c>
      <c r="B104" s="17" t="s">
        <v>34</v>
      </c>
      <c r="C104" s="24" t="s">
        <v>363</v>
      </c>
      <c r="D104" s="24" t="s">
        <v>203</v>
      </c>
      <c r="E104" s="28" t="s">
        <v>14</v>
      </c>
      <c r="F104" s="18">
        <v>1</v>
      </c>
      <c r="G104" s="19">
        <v>1</v>
      </c>
      <c r="N104" s="21"/>
    </row>
    <row r="105" spans="1:14" ht="76.900000000000006" customHeight="1">
      <c r="A105" s="16">
        <v>92</v>
      </c>
      <c r="B105" s="17" t="s">
        <v>33</v>
      </c>
      <c r="C105" s="24" t="s">
        <v>363</v>
      </c>
      <c r="D105" s="24" t="s">
        <v>35</v>
      </c>
      <c r="E105" s="28" t="s">
        <v>3</v>
      </c>
      <c r="F105" s="18">
        <v>25</v>
      </c>
      <c r="G105" s="19">
        <v>14</v>
      </c>
      <c r="N105" s="21"/>
    </row>
    <row r="106" spans="1:14" ht="45" customHeight="1">
      <c r="A106" s="16">
        <v>93</v>
      </c>
      <c r="B106" s="17" t="s">
        <v>204</v>
      </c>
      <c r="C106" s="24" t="s">
        <v>363</v>
      </c>
      <c r="D106" s="24" t="s">
        <v>205</v>
      </c>
      <c r="E106" s="28" t="s">
        <v>14</v>
      </c>
      <c r="F106" s="18">
        <v>1</v>
      </c>
      <c r="G106" s="19">
        <v>1</v>
      </c>
      <c r="N106" s="21"/>
    </row>
    <row r="107" spans="1:14">
      <c r="A107" s="40" t="s">
        <v>65</v>
      </c>
      <c r="B107" s="25" t="s">
        <v>91</v>
      </c>
      <c r="C107" s="60"/>
      <c r="D107" s="15"/>
      <c r="E107" s="15"/>
      <c r="F107" s="15"/>
      <c r="G107" s="15"/>
      <c r="N107" s="21"/>
    </row>
    <row r="108" spans="1:14" ht="42" customHeight="1">
      <c r="A108" s="16">
        <v>94</v>
      </c>
      <c r="B108" s="17" t="s">
        <v>82</v>
      </c>
      <c r="C108" s="24" t="s">
        <v>364</v>
      </c>
      <c r="D108" s="24" t="s">
        <v>213</v>
      </c>
      <c r="E108" s="16" t="s">
        <v>0</v>
      </c>
      <c r="F108" s="18">
        <v>1492</v>
      </c>
      <c r="G108" s="19">
        <v>1942</v>
      </c>
      <c r="N108" s="21"/>
    </row>
    <row r="109" spans="1:14" ht="36.6" customHeight="1">
      <c r="A109" s="16">
        <v>95</v>
      </c>
      <c r="B109" s="24" t="s">
        <v>47</v>
      </c>
      <c r="C109" s="24" t="s">
        <v>365</v>
      </c>
      <c r="D109" s="24" t="s">
        <v>225</v>
      </c>
      <c r="E109" s="28" t="s">
        <v>131</v>
      </c>
      <c r="F109" s="18">
        <v>1</v>
      </c>
      <c r="G109" s="30">
        <v>1</v>
      </c>
      <c r="N109" s="21"/>
    </row>
    <row r="110" spans="1:14" ht="36.6" customHeight="1">
      <c r="A110" s="16">
        <v>96</v>
      </c>
      <c r="B110" s="24" t="s">
        <v>47</v>
      </c>
      <c r="C110" s="24" t="s">
        <v>352</v>
      </c>
      <c r="D110" s="24" t="s">
        <v>312</v>
      </c>
      <c r="E110" s="28" t="s">
        <v>131</v>
      </c>
      <c r="F110" s="18">
        <v>1</v>
      </c>
      <c r="G110" s="30">
        <v>1</v>
      </c>
      <c r="N110" s="21"/>
    </row>
    <row r="111" spans="1:14">
      <c r="A111" s="40" t="s">
        <v>66</v>
      </c>
      <c r="B111" s="14" t="s">
        <v>90</v>
      </c>
      <c r="C111" s="15"/>
      <c r="D111" s="15"/>
      <c r="E111" s="15"/>
      <c r="F111" s="15"/>
      <c r="G111" s="15"/>
      <c r="N111" s="21"/>
    </row>
    <row r="112" spans="1:14" ht="40.15" customHeight="1">
      <c r="A112" s="16">
        <v>97</v>
      </c>
      <c r="B112" s="24" t="s">
        <v>40</v>
      </c>
      <c r="C112" s="24" t="s">
        <v>366</v>
      </c>
      <c r="D112" s="24" t="s">
        <v>50</v>
      </c>
      <c r="E112" s="28" t="s">
        <v>1</v>
      </c>
      <c r="F112" s="27" t="s">
        <v>215</v>
      </c>
      <c r="G112" s="19">
        <f>108+92</f>
        <v>200</v>
      </c>
      <c r="N112" s="21"/>
    </row>
    <row r="113" spans="1:14" ht="58.15" customHeight="1">
      <c r="A113" s="16">
        <v>98</v>
      </c>
      <c r="B113" s="17" t="s">
        <v>40</v>
      </c>
      <c r="C113" s="24" t="s">
        <v>368</v>
      </c>
      <c r="D113" s="24" t="s">
        <v>340</v>
      </c>
      <c r="E113" s="16" t="s">
        <v>1</v>
      </c>
      <c r="F113" s="18">
        <v>6</v>
      </c>
      <c r="G113" s="19">
        <v>6</v>
      </c>
      <c r="N113" s="21"/>
    </row>
    <row r="114" spans="1:14" ht="46.9" customHeight="1">
      <c r="A114" s="16">
        <v>99</v>
      </c>
      <c r="B114" s="17" t="s">
        <v>40</v>
      </c>
      <c r="C114" s="24" t="s">
        <v>369</v>
      </c>
      <c r="D114" s="31" t="s">
        <v>227</v>
      </c>
      <c r="E114" s="16" t="s">
        <v>1</v>
      </c>
      <c r="F114" s="18">
        <v>92</v>
      </c>
      <c r="G114" s="19">
        <v>92</v>
      </c>
      <c r="N114" s="21"/>
    </row>
    <row r="115" spans="1:14" ht="37.15" customHeight="1">
      <c r="A115" s="16">
        <v>100</v>
      </c>
      <c r="B115" s="18" t="s">
        <v>36</v>
      </c>
      <c r="C115" s="27" t="s">
        <v>370</v>
      </c>
      <c r="D115" s="18" t="s">
        <v>37</v>
      </c>
      <c r="E115" s="32" t="s">
        <v>14</v>
      </c>
      <c r="F115" s="18">
        <v>13</v>
      </c>
      <c r="G115" s="19">
        <v>13</v>
      </c>
      <c r="N115" s="21"/>
    </row>
    <row r="116" spans="1:14" ht="82.15" customHeight="1">
      <c r="A116" s="16">
        <v>101</v>
      </c>
      <c r="B116" s="27" t="s">
        <v>232</v>
      </c>
      <c r="C116" s="27" t="s">
        <v>370</v>
      </c>
      <c r="D116" s="27" t="s">
        <v>39</v>
      </c>
      <c r="E116" s="32" t="s">
        <v>14</v>
      </c>
      <c r="F116" s="18">
        <v>16</v>
      </c>
      <c r="G116" s="19">
        <v>16</v>
      </c>
      <c r="N116" s="21"/>
    </row>
    <row r="117" spans="1:14" ht="90.6" customHeight="1">
      <c r="A117" s="16">
        <v>102</v>
      </c>
      <c r="B117" s="18" t="s">
        <v>38</v>
      </c>
      <c r="C117" s="27" t="s">
        <v>370</v>
      </c>
      <c r="D117" s="27" t="s">
        <v>233</v>
      </c>
      <c r="E117" s="32" t="s">
        <v>14</v>
      </c>
      <c r="F117" s="18">
        <v>2</v>
      </c>
      <c r="G117" s="19">
        <v>2</v>
      </c>
      <c r="N117" s="21"/>
    </row>
    <row r="118" spans="1:14" ht="80.45" customHeight="1">
      <c r="A118" s="16">
        <v>103</v>
      </c>
      <c r="B118" s="27" t="s">
        <v>232</v>
      </c>
      <c r="C118" s="27" t="s">
        <v>370</v>
      </c>
      <c r="D118" s="27" t="s">
        <v>234</v>
      </c>
      <c r="E118" s="32" t="s">
        <v>14</v>
      </c>
      <c r="F118" s="18">
        <v>2</v>
      </c>
      <c r="G118" s="19">
        <v>2</v>
      </c>
      <c r="N118" s="21"/>
    </row>
    <row r="119" spans="1:14" ht="39.6" customHeight="1">
      <c r="A119" s="16">
        <v>104</v>
      </c>
      <c r="B119" s="18" t="s">
        <v>28</v>
      </c>
      <c r="C119" s="27" t="s">
        <v>371</v>
      </c>
      <c r="D119" s="27" t="s">
        <v>41</v>
      </c>
      <c r="E119" s="32" t="s">
        <v>0</v>
      </c>
      <c r="F119" s="18">
        <v>46</v>
      </c>
      <c r="G119" s="19">
        <v>46</v>
      </c>
      <c r="N119" s="21"/>
    </row>
    <row r="120" spans="1:14" ht="19.149999999999999" customHeight="1">
      <c r="A120" s="11">
        <v>2</v>
      </c>
      <c r="B120" s="41" t="s">
        <v>260</v>
      </c>
      <c r="C120" s="41"/>
      <c r="D120" s="12"/>
      <c r="E120" s="13"/>
      <c r="F120" s="13"/>
      <c r="G120" s="13"/>
    </row>
    <row r="121" spans="1:14" ht="45" customHeight="1">
      <c r="A121" s="34" t="s">
        <v>67</v>
      </c>
      <c r="B121" s="62" t="s">
        <v>341</v>
      </c>
      <c r="C121" s="65"/>
      <c r="D121" s="65"/>
      <c r="E121" s="65"/>
      <c r="F121" s="65"/>
      <c r="G121" s="65"/>
    </row>
    <row r="122" spans="1:14" ht="50.45" customHeight="1">
      <c r="A122" s="16">
        <v>105</v>
      </c>
      <c r="B122" s="35" t="s">
        <v>261</v>
      </c>
      <c r="C122" s="35" t="s">
        <v>89</v>
      </c>
      <c r="D122" s="36" t="s">
        <v>262</v>
      </c>
      <c r="E122" s="37" t="s">
        <v>3</v>
      </c>
      <c r="F122" s="43">
        <v>62.09</v>
      </c>
      <c r="G122" s="38">
        <v>62.09</v>
      </c>
    </row>
    <row r="123" spans="1:14" ht="61.9" customHeight="1">
      <c r="A123" s="16">
        <v>106</v>
      </c>
      <c r="B123" s="17" t="s">
        <v>166</v>
      </c>
      <c r="C123" s="17" t="s">
        <v>372</v>
      </c>
      <c r="D123" s="24" t="s">
        <v>263</v>
      </c>
      <c r="E123" s="28" t="s">
        <v>1</v>
      </c>
      <c r="F123" s="42">
        <v>190</v>
      </c>
      <c r="G123" s="19">
        <v>190</v>
      </c>
    </row>
    <row r="124" spans="1:14" ht="79.900000000000006" customHeight="1">
      <c r="A124" s="16">
        <v>107</v>
      </c>
      <c r="B124" s="17" t="s">
        <v>264</v>
      </c>
      <c r="C124" s="17" t="s">
        <v>373</v>
      </c>
      <c r="D124" s="24" t="s">
        <v>328</v>
      </c>
      <c r="E124" s="28" t="s">
        <v>1</v>
      </c>
      <c r="F124" s="42">
        <v>209</v>
      </c>
      <c r="G124" s="19">
        <v>209</v>
      </c>
    </row>
    <row r="125" spans="1:14" ht="61.9" customHeight="1">
      <c r="A125" s="16">
        <v>108</v>
      </c>
      <c r="B125" s="24" t="s">
        <v>264</v>
      </c>
      <c r="C125" s="24" t="s">
        <v>373</v>
      </c>
      <c r="D125" s="24" t="s">
        <v>265</v>
      </c>
      <c r="E125" s="28" t="s">
        <v>1</v>
      </c>
      <c r="F125" s="42">
        <v>7</v>
      </c>
      <c r="G125" s="19">
        <v>7</v>
      </c>
    </row>
    <row r="126" spans="1:14" ht="61.9" customHeight="1">
      <c r="A126" s="16">
        <v>109</v>
      </c>
      <c r="B126" s="24" t="s">
        <v>266</v>
      </c>
      <c r="C126" s="24" t="s">
        <v>374</v>
      </c>
      <c r="D126" s="24" t="s">
        <v>267</v>
      </c>
      <c r="E126" s="28" t="s">
        <v>1</v>
      </c>
      <c r="F126" s="42">
        <v>216.3</v>
      </c>
      <c r="G126" s="19">
        <v>216.3</v>
      </c>
    </row>
    <row r="127" spans="1:14" ht="75.599999999999994" customHeight="1">
      <c r="A127" s="16">
        <v>110</v>
      </c>
      <c r="B127" s="24" t="s">
        <v>166</v>
      </c>
      <c r="C127" s="24" t="s">
        <v>372</v>
      </c>
      <c r="D127" s="24" t="s">
        <v>268</v>
      </c>
      <c r="E127" s="28" t="s">
        <v>1</v>
      </c>
      <c r="F127" s="42">
        <v>380</v>
      </c>
      <c r="G127" s="19">
        <v>380</v>
      </c>
    </row>
    <row r="128" spans="1:14" ht="61.9" customHeight="1">
      <c r="A128" s="16">
        <v>111</v>
      </c>
      <c r="B128" s="24" t="s">
        <v>269</v>
      </c>
      <c r="C128" s="24" t="s">
        <v>372</v>
      </c>
      <c r="D128" s="24" t="s">
        <v>270</v>
      </c>
      <c r="E128" s="28" t="s">
        <v>14</v>
      </c>
      <c r="F128" s="42">
        <v>11</v>
      </c>
      <c r="G128" s="19">
        <v>11</v>
      </c>
    </row>
    <row r="129" spans="1:7" ht="93.6" customHeight="1">
      <c r="A129" s="16">
        <v>112</v>
      </c>
      <c r="B129" s="24" t="s">
        <v>269</v>
      </c>
      <c r="C129" s="24" t="s">
        <v>375</v>
      </c>
      <c r="D129" s="24" t="s">
        <v>271</v>
      </c>
      <c r="E129" s="28" t="s">
        <v>14</v>
      </c>
      <c r="F129" s="42">
        <v>1</v>
      </c>
      <c r="G129" s="19">
        <v>1</v>
      </c>
    </row>
    <row r="130" spans="1:7" ht="82.15" customHeight="1">
      <c r="A130" s="16">
        <v>113</v>
      </c>
      <c r="B130" s="24" t="s">
        <v>272</v>
      </c>
      <c r="C130" s="24" t="s">
        <v>376</v>
      </c>
      <c r="D130" s="24" t="s">
        <v>273</v>
      </c>
      <c r="E130" s="28" t="s">
        <v>14</v>
      </c>
      <c r="F130" s="42">
        <v>44</v>
      </c>
      <c r="G130" s="19">
        <v>44</v>
      </c>
    </row>
    <row r="131" spans="1:7" ht="61.9" customHeight="1">
      <c r="A131" s="16">
        <v>114</v>
      </c>
      <c r="B131" s="24" t="s">
        <v>274</v>
      </c>
      <c r="C131" s="24" t="s">
        <v>377</v>
      </c>
      <c r="D131" s="24" t="s">
        <v>275</v>
      </c>
      <c r="E131" s="28" t="s">
        <v>1</v>
      </c>
      <c r="F131" s="42">
        <v>3</v>
      </c>
      <c r="G131" s="19">
        <v>3</v>
      </c>
    </row>
    <row r="132" spans="1:7" ht="71.45" customHeight="1">
      <c r="A132" s="16">
        <v>115</v>
      </c>
      <c r="B132" s="24" t="s">
        <v>276</v>
      </c>
      <c r="C132" s="24" t="s">
        <v>376</v>
      </c>
      <c r="D132" s="24" t="s">
        <v>277</v>
      </c>
      <c r="E132" s="28" t="s">
        <v>1</v>
      </c>
      <c r="F132" s="42">
        <v>3</v>
      </c>
      <c r="G132" s="19">
        <v>3</v>
      </c>
    </row>
    <row r="133" spans="1:7" ht="61.9" customHeight="1">
      <c r="A133" s="16">
        <v>116</v>
      </c>
      <c r="B133" s="24" t="s">
        <v>278</v>
      </c>
      <c r="C133" s="24" t="s">
        <v>378</v>
      </c>
      <c r="D133" s="24" t="s">
        <v>279</v>
      </c>
      <c r="E133" s="28" t="s">
        <v>14</v>
      </c>
      <c r="F133" s="42">
        <v>1</v>
      </c>
      <c r="G133" s="19">
        <v>1</v>
      </c>
    </row>
    <row r="134" spans="1:7" ht="61.9" customHeight="1">
      <c r="A134" s="16">
        <v>117</v>
      </c>
      <c r="B134" s="24" t="s">
        <v>280</v>
      </c>
      <c r="C134" s="24" t="s">
        <v>376</v>
      </c>
      <c r="D134" s="24" t="s">
        <v>281</v>
      </c>
      <c r="E134" s="28" t="s">
        <v>14</v>
      </c>
      <c r="F134" s="42">
        <v>1</v>
      </c>
      <c r="G134" s="19">
        <v>1</v>
      </c>
    </row>
    <row r="135" spans="1:7" ht="61.9" customHeight="1">
      <c r="A135" s="16">
        <v>118</v>
      </c>
      <c r="B135" s="24" t="s">
        <v>280</v>
      </c>
      <c r="C135" s="24" t="s">
        <v>376</v>
      </c>
      <c r="D135" s="24" t="s">
        <v>282</v>
      </c>
      <c r="E135" s="28" t="s">
        <v>14</v>
      </c>
      <c r="F135" s="42">
        <v>1</v>
      </c>
      <c r="G135" s="19">
        <v>1</v>
      </c>
    </row>
    <row r="136" spans="1:7" ht="84.6" customHeight="1">
      <c r="A136" s="16">
        <v>119</v>
      </c>
      <c r="B136" s="24" t="s">
        <v>283</v>
      </c>
      <c r="C136" s="24" t="s">
        <v>379</v>
      </c>
      <c r="D136" s="24" t="s">
        <v>284</v>
      </c>
      <c r="E136" s="28" t="s">
        <v>14</v>
      </c>
      <c r="F136" s="42">
        <v>2</v>
      </c>
      <c r="G136" s="19">
        <v>2</v>
      </c>
    </row>
    <row r="137" spans="1:7" ht="61.9" customHeight="1">
      <c r="A137" s="16">
        <v>120</v>
      </c>
      <c r="B137" s="24" t="s">
        <v>285</v>
      </c>
      <c r="C137" s="24" t="s">
        <v>380</v>
      </c>
      <c r="D137" s="24" t="s">
        <v>286</v>
      </c>
      <c r="E137" s="28" t="s">
        <v>1</v>
      </c>
      <c r="F137" s="42">
        <v>12</v>
      </c>
      <c r="G137" s="19">
        <v>12</v>
      </c>
    </row>
    <row r="138" spans="1:7" ht="75.599999999999994" customHeight="1">
      <c r="A138" s="16">
        <v>121</v>
      </c>
      <c r="B138" s="24" t="s">
        <v>287</v>
      </c>
      <c r="C138" s="24" t="s">
        <v>380</v>
      </c>
      <c r="D138" s="24" t="s">
        <v>288</v>
      </c>
      <c r="E138" s="28" t="s">
        <v>1</v>
      </c>
      <c r="F138" s="42">
        <v>12</v>
      </c>
      <c r="G138" s="19">
        <v>12</v>
      </c>
    </row>
    <row r="139" spans="1:7" ht="61.9" customHeight="1">
      <c r="A139" s="16">
        <v>122</v>
      </c>
      <c r="B139" s="24" t="s">
        <v>289</v>
      </c>
      <c r="C139" s="24" t="s">
        <v>89</v>
      </c>
      <c r="D139" s="24" t="s">
        <v>290</v>
      </c>
      <c r="E139" s="28" t="s">
        <v>3</v>
      </c>
      <c r="F139" s="42">
        <v>30.6</v>
      </c>
      <c r="G139" s="19">
        <v>30.6</v>
      </c>
    </row>
    <row r="140" spans="1:7" ht="45" customHeight="1">
      <c r="A140" s="34" t="s">
        <v>68</v>
      </c>
      <c r="B140" s="62" t="s">
        <v>310</v>
      </c>
      <c r="C140" s="63"/>
      <c r="D140" s="63"/>
      <c r="E140" s="63"/>
      <c r="F140" s="63"/>
      <c r="G140" s="63"/>
    </row>
    <row r="141" spans="1:7" ht="92.45" customHeight="1">
      <c r="A141" s="16">
        <v>123</v>
      </c>
      <c r="B141" s="24" t="s">
        <v>291</v>
      </c>
      <c r="C141" s="24" t="s">
        <v>381</v>
      </c>
      <c r="D141" s="24" t="s">
        <v>292</v>
      </c>
      <c r="E141" s="28" t="s">
        <v>14</v>
      </c>
      <c r="F141" s="42">
        <v>1</v>
      </c>
      <c r="G141" s="19">
        <v>1</v>
      </c>
    </row>
    <row r="142" spans="1:7" ht="132" customHeight="1">
      <c r="A142" s="16">
        <v>124</v>
      </c>
      <c r="B142" s="24" t="s">
        <v>293</v>
      </c>
      <c r="C142" s="24" t="s">
        <v>381</v>
      </c>
      <c r="D142" s="24" t="s">
        <v>342</v>
      </c>
      <c r="E142" s="28" t="s">
        <v>14</v>
      </c>
      <c r="F142" s="42">
        <v>1</v>
      </c>
      <c r="G142" s="19">
        <v>1</v>
      </c>
    </row>
    <row r="143" spans="1:7" ht="133.15" customHeight="1">
      <c r="A143" s="16">
        <v>125</v>
      </c>
      <c r="B143" s="24" t="s">
        <v>293</v>
      </c>
      <c r="C143" s="24" t="s">
        <v>381</v>
      </c>
      <c r="D143" s="24" t="s">
        <v>330</v>
      </c>
      <c r="E143" s="28" t="s">
        <v>14</v>
      </c>
      <c r="F143" s="42">
        <v>4</v>
      </c>
      <c r="G143" s="19">
        <v>4</v>
      </c>
    </row>
    <row r="144" spans="1:7" ht="120.6" customHeight="1">
      <c r="A144" s="16">
        <v>126</v>
      </c>
      <c r="B144" s="24" t="s">
        <v>296</v>
      </c>
      <c r="C144" s="24" t="s">
        <v>381</v>
      </c>
      <c r="D144" s="24" t="s">
        <v>297</v>
      </c>
      <c r="E144" s="28" t="s">
        <v>14</v>
      </c>
      <c r="F144" s="42">
        <v>5</v>
      </c>
      <c r="G144" s="19">
        <v>5</v>
      </c>
    </row>
    <row r="145" spans="1:7" ht="91.9" customHeight="1">
      <c r="A145" s="16">
        <v>127</v>
      </c>
      <c r="B145" s="24" t="s">
        <v>298</v>
      </c>
      <c r="C145" s="24" t="s">
        <v>382</v>
      </c>
      <c r="D145" s="24" t="s">
        <v>299</v>
      </c>
      <c r="E145" s="28" t="s">
        <v>1</v>
      </c>
      <c r="F145" s="42">
        <v>10</v>
      </c>
      <c r="G145" s="19">
        <v>10</v>
      </c>
    </row>
    <row r="146" spans="1:7" ht="61.9" customHeight="1">
      <c r="A146" s="16">
        <v>128</v>
      </c>
      <c r="B146" s="24" t="s">
        <v>300</v>
      </c>
      <c r="C146" s="24" t="s">
        <v>382</v>
      </c>
      <c r="D146" s="24" t="s">
        <v>301</v>
      </c>
      <c r="E146" s="28" t="s">
        <v>2</v>
      </c>
      <c r="F146" s="42">
        <v>6</v>
      </c>
      <c r="G146" s="19">
        <v>6</v>
      </c>
    </row>
    <row r="147" spans="1:7" ht="84.6" customHeight="1">
      <c r="A147" s="16">
        <v>129</v>
      </c>
      <c r="B147" s="24" t="s">
        <v>302</v>
      </c>
      <c r="C147" s="24" t="s">
        <v>383</v>
      </c>
      <c r="D147" s="24" t="s">
        <v>331</v>
      </c>
      <c r="E147" s="28" t="s">
        <v>14</v>
      </c>
      <c r="F147" s="42">
        <v>6</v>
      </c>
      <c r="G147" s="19">
        <v>6</v>
      </c>
    </row>
    <row r="148" spans="1:7" ht="45" customHeight="1">
      <c r="A148" s="34" t="s">
        <v>69</v>
      </c>
      <c r="B148" s="62" t="s">
        <v>311</v>
      </c>
      <c r="C148" s="63"/>
      <c r="D148" s="63"/>
      <c r="E148" s="63"/>
      <c r="F148" s="63"/>
      <c r="G148" s="63"/>
    </row>
    <row r="149" spans="1:7" ht="61.9" customHeight="1">
      <c r="A149" s="16">
        <v>130</v>
      </c>
      <c r="B149" s="24" t="s">
        <v>303</v>
      </c>
      <c r="C149" s="24" t="s">
        <v>384</v>
      </c>
      <c r="D149" s="24" t="s">
        <v>304</v>
      </c>
      <c r="E149" s="28" t="s">
        <v>305</v>
      </c>
      <c r="F149" s="42">
        <v>6</v>
      </c>
      <c r="G149" s="19">
        <v>6</v>
      </c>
    </row>
    <row r="150" spans="1:7" ht="61.9" customHeight="1">
      <c r="A150" s="16">
        <v>131</v>
      </c>
      <c r="B150" s="24" t="s">
        <v>306</v>
      </c>
      <c r="C150" s="24" t="s">
        <v>384</v>
      </c>
      <c r="D150" s="24" t="s">
        <v>307</v>
      </c>
      <c r="E150" s="28" t="s">
        <v>308</v>
      </c>
      <c r="F150" s="42">
        <v>7</v>
      </c>
      <c r="G150" s="19">
        <v>7</v>
      </c>
    </row>
    <row r="151" spans="1:7" ht="240.6" customHeight="1">
      <c r="A151" s="16">
        <v>132</v>
      </c>
      <c r="B151" s="24" t="s">
        <v>309</v>
      </c>
      <c r="C151" s="24"/>
      <c r="D151" s="24" t="s">
        <v>333</v>
      </c>
      <c r="E151" s="28" t="s">
        <v>14</v>
      </c>
      <c r="F151" s="42">
        <v>1</v>
      </c>
      <c r="G151" s="19">
        <v>1</v>
      </c>
    </row>
    <row r="152" spans="1:7" ht="19.899999999999999" customHeight="1">
      <c r="A152" s="11" t="s">
        <v>11</v>
      </c>
      <c r="B152" s="12" t="s">
        <v>93</v>
      </c>
      <c r="C152" s="13"/>
      <c r="D152" s="13"/>
      <c r="E152" s="13"/>
      <c r="F152" s="13"/>
      <c r="G152" s="13"/>
    </row>
    <row r="153" spans="1:7" ht="19.899999999999999" customHeight="1">
      <c r="A153" s="11">
        <v>3</v>
      </c>
      <c r="B153" s="12" t="s">
        <v>326</v>
      </c>
      <c r="C153" s="13"/>
      <c r="D153" s="13"/>
      <c r="E153" s="13"/>
      <c r="F153" s="13"/>
      <c r="G153" s="13"/>
    </row>
    <row r="154" spans="1:7">
      <c r="A154" s="40" t="s">
        <v>54</v>
      </c>
      <c r="B154" s="14" t="s">
        <v>56</v>
      </c>
      <c r="C154" s="15"/>
      <c r="D154" s="15"/>
      <c r="E154" s="15"/>
      <c r="F154" s="15"/>
      <c r="G154" s="15"/>
    </row>
    <row r="155" spans="1:7" ht="75.599999999999994" customHeight="1">
      <c r="A155" s="16">
        <v>133</v>
      </c>
      <c r="B155" s="24" t="s">
        <v>125</v>
      </c>
      <c r="C155" s="24" t="s">
        <v>345</v>
      </c>
      <c r="D155" s="24" t="s">
        <v>124</v>
      </c>
      <c r="E155" s="16" t="s">
        <v>46</v>
      </c>
      <c r="F155" s="18">
        <v>1.4999999999999999E-2</v>
      </c>
      <c r="G155" s="30">
        <v>1.4999999999999999E-2</v>
      </c>
    </row>
    <row r="156" spans="1:7" ht="54.6" customHeight="1">
      <c r="A156" s="16">
        <v>134</v>
      </c>
      <c r="B156" s="17" t="s">
        <v>17</v>
      </c>
      <c r="C156" s="24" t="s">
        <v>387</v>
      </c>
      <c r="D156" s="17" t="s">
        <v>18</v>
      </c>
      <c r="E156" s="16" t="s">
        <v>0</v>
      </c>
      <c r="F156" s="26">
        <v>110</v>
      </c>
      <c r="G156" s="19">
        <v>110</v>
      </c>
    </row>
    <row r="157" spans="1:7" ht="75" customHeight="1">
      <c r="A157" s="16">
        <v>135</v>
      </c>
      <c r="B157" s="17" t="s">
        <v>19</v>
      </c>
      <c r="C157" s="24" t="s">
        <v>387</v>
      </c>
      <c r="D157" s="24" t="s">
        <v>216</v>
      </c>
      <c r="E157" s="16" t="s">
        <v>0</v>
      </c>
      <c r="F157" s="26">
        <v>110</v>
      </c>
      <c r="G157" s="19">
        <v>110</v>
      </c>
    </row>
    <row r="158" spans="1:7" ht="52.9" customHeight="1">
      <c r="A158" s="16">
        <v>136</v>
      </c>
      <c r="B158" s="17" t="s">
        <v>20</v>
      </c>
      <c r="C158" s="24" t="s">
        <v>348</v>
      </c>
      <c r="D158" s="24" t="s">
        <v>24</v>
      </c>
      <c r="E158" s="16" t="s">
        <v>1</v>
      </c>
      <c r="F158" s="27">
        <v>25</v>
      </c>
      <c r="G158" s="19">
        <v>25</v>
      </c>
    </row>
    <row r="159" spans="1:7" ht="40.15" customHeight="1">
      <c r="A159" s="16">
        <v>137</v>
      </c>
      <c r="B159" s="17" t="s">
        <v>21</v>
      </c>
      <c r="C159" s="24" t="s">
        <v>348</v>
      </c>
      <c r="D159" s="24" t="s">
        <v>22</v>
      </c>
      <c r="E159" s="16" t="s">
        <v>3</v>
      </c>
      <c r="F159" s="27" t="s">
        <v>217</v>
      </c>
      <c r="G159" s="19">
        <f>25*0.08</f>
        <v>2</v>
      </c>
    </row>
    <row r="160" spans="1:7" ht="84.6" customHeight="1">
      <c r="A160" s="16">
        <v>138</v>
      </c>
      <c r="B160" s="17" t="s">
        <v>51</v>
      </c>
      <c r="C160" s="24" t="s">
        <v>348</v>
      </c>
      <c r="D160" s="24" t="s">
        <v>121</v>
      </c>
      <c r="E160" s="16" t="s">
        <v>3</v>
      </c>
      <c r="F160" s="27" t="s">
        <v>231</v>
      </c>
      <c r="G160" s="19">
        <f>25*(0.3*0.15+0.08)</f>
        <v>3.13</v>
      </c>
    </row>
    <row r="161" spans="1:14" ht="88.15" customHeight="1">
      <c r="A161" s="16">
        <v>139</v>
      </c>
      <c r="B161" s="17" t="s">
        <v>32</v>
      </c>
      <c r="C161" s="24" t="s">
        <v>349</v>
      </c>
      <c r="D161" s="1" t="s">
        <v>218</v>
      </c>
      <c r="E161" s="23" t="s">
        <v>3</v>
      </c>
      <c r="F161" s="27" t="s">
        <v>219</v>
      </c>
      <c r="G161" s="19">
        <f>96*0.5</f>
        <v>48</v>
      </c>
    </row>
    <row r="162" spans="1:14">
      <c r="A162" s="40" t="s">
        <v>70</v>
      </c>
      <c r="B162" s="25" t="s">
        <v>220</v>
      </c>
      <c r="C162" s="60"/>
      <c r="D162" s="15"/>
      <c r="E162" s="15"/>
      <c r="F162" s="15"/>
      <c r="G162" s="15"/>
    </row>
    <row r="163" spans="1:14" ht="80.45" customHeight="1">
      <c r="A163" s="16">
        <v>140</v>
      </c>
      <c r="B163" s="17" t="s">
        <v>42</v>
      </c>
      <c r="C163" s="24" t="s">
        <v>359</v>
      </c>
      <c r="D163" s="24" t="s">
        <v>221</v>
      </c>
      <c r="E163" s="16" t="s">
        <v>0</v>
      </c>
      <c r="F163" s="18">
        <v>96</v>
      </c>
      <c r="G163" s="19">
        <v>96</v>
      </c>
    </row>
    <row r="164" spans="1:14" ht="80.45" customHeight="1">
      <c r="A164" s="16">
        <v>141</v>
      </c>
      <c r="B164" s="17" t="s">
        <v>42</v>
      </c>
      <c r="C164" s="24" t="s">
        <v>359</v>
      </c>
      <c r="D164" s="24" t="s">
        <v>192</v>
      </c>
      <c r="E164" s="16" t="s">
        <v>0</v>
      </c>
      <c r="F164" s="18">
        <v>96</v>
      </c>
      <c r="G164" s="19">
        <v>96</v>
      </c>
    </row>
    <row r="165" spans="1:14" ht="48" customHeight="1">
      <c r="A165" s="16">
        <v>142</v>
      </c>
      <c r="B165" s="24" t="s">
        <v>189</v>
      </c>
      <c r="C165" s="24" t="s">
        <v>356</v>
      </c>
      <c r="D165" s="3" t="s">
        <v>188</v>
      </c>
      <c r="E165" s="2" t="s">
        <v>0</v>
      </c>
      <c r="F165" s="18">
        <v>96</v>
      </c>
      <c r="G165" s="19">
        <v>96</v>
      </c>
    </row>
    <row r="166" spans="1:14" ht="45.6" customHeight="1">
      <c r="A166" s="16">
        <v>143</v>
      </c>
      <c r="B166" s="17" t="s">
        <v>43</v>
      </c>
      <c r="C166" s="24" t="s">
        <v>357</v>
      </c>
      <c r="D166" s="24" t="s">
        <v>190</v>
      </c>
      <c r="E166" s="16" t="s">
        <v>0</v>
      </c>
      <c r="F166" s="18">
        <v>96</v>
      </c>
      <c r="G166" s="19">
        <v>96</v>
      </c>
    </row>
    <row r="167" spans="1:14" ht="42" customHeight="1">
      <c r="A167" s="16">
        <v>144</v>
      </c>
      <c r="B167" s="24" t="s">
        <v>189</v>
      </c>
      <c r="C167" s="24" t="s">
        <v>356</v>
      </c>
      <c r="D167" s="3" t="s">
        <v>188</v>
      </c>
      <c r="E167" s="2" t="s">
        <v>0</v>
      </c>
      <c r="F167" s="18">
        <v>96</v>
      </c>
      <c r="G167" s="19">
        <v>96</v>
      </c>
    </row>
    <row r="168" spans="1:14" ht="39.6" customHeight="1">
      <c r="A168" s="16">
        <v>145</v>
      </c>
      <c r="B168" s="17" t="s">
        <v>44</v>
      </c>
      <c r="C168" s="24" t="s">
        <v>358</v>
      </c>
      <c r="D168" s="24" t="s">
        <v>191</v>
      </c>
      <c r="E168" s="16" t="s">
        <v>0</v>
      </c>
      <c r="F168" s="18">
        <v>96</v>
      </c>
      <c r="G168" s="19">
        <v>96</v>
      </c>
    </row>
    <row r="169" spans="1:14" ht="87" customHeight="1">
      <c r="A169" s="16">
        <v>146</v>
      </c>
      <c r="B169" s="17" t="s">
        <v>42</v>
      </c>
      <c r="C169" s="24" t="s">
        <v>359</v>
      </c>
      <c r="D169" s="24" t="s">
        <v>212</v>
      </c>
      <c r="E169" s="16" t="s">
        <v>0</v>
      </c>
      <c r="F169" s="27" t="s">
        <v>224</v>
      </c>
      <c r="G169" s="19">
        <f>15*0.75</f>
        <v>11.25</v>
      </c>
    </row>
    <row r="170" spans="1:14">
      <c r="A170" s="40" t="s">
        <v>55</v>
      </c>
      <c r="B170" s="25" t="s">
        <v>222</v>
      </c>
      <c r="C170" s="60"/>
      <c r="D170" s="15"/>
      <c r="E170" s="15"/>
      <c r="F170" s="15"/>
      <c r="G170" s="15"/>
    </row>
    <row r="171" spans="1:14" ht="45.6" customHeight="1">
      <c r="A171" s="16">
        <v>147</v>
      </c>
      <c r="B171" s="17" t="s">
        <v>25</v>
      </c>
      <c r="C171" s="24" t="s">
        <v>360</v>
      </c>
      <c r="D171" s="24" t="s">
        <v>29</v>
      </c>
      <c r="E171" s="16" t="s">
        <v>3</v>
      </c>
      <c r="F171" s="27" t="s">
        <v>223</v>
      </c>
      <c r="G171" s="19">
        <f>15*0.08</f>
        <v>1.2</v>
      </c>
    </row>
    <row r="172" spans="1:14" ht="52.15" customHeight="1">
      <c r="A172" s="16">
        <v>148</v>
      </c>
      <c r="B172" s="17" t="s">
        <v>26</v>
      </c>
      <c r="C172" s="24" t="s">
        <v>360</v>
      </c>
      <c r="D172" s="24" t="s">
        <v>27</v>
      </c>
      <c r="E172" s="16" t="s">
        <v>1</v>
      </c>
      <c r="F172" s="18">
        <v>15</v>
      </c>
      <c r="G172" s="19">
        <v>15</v>
      </c>
    </row>
    <row r="173" spans="1:14">
      <c r="A173" s="40" t="s">
        <v>71</v>
      </c>
      <c r="B173" s="25" t="s">
        <v>91</v>
      </c>
      <c r="C173" s="60"/>
      <c r="D173" s="15"/>
      <c r="E173" s="15"/>
      <c r="F173" s="15"/>
      <c r="G173" s="15"/>
    </row>
    <row r="174" spans="1:14" ht="42" customHeight="1">
      <c r="A174" s="16">
        <v>149</v>
      </c>
      <c r="B174" s="17" t="s">
        <v>82</v>
      </c>
      <c r="C174" s="24" t="s">
        <v>364</v>
      </c>
      <c r="D174" s="24" t="s">
        <v>213</v>
      </c>
      <c r="E174" s="16" t="s">
        <v>0</v>
      </c>
      <c r="F174" s="27" t="s">
        <v>226</v>
      </c>
      <c r="G174" s="19">
        <v>30</v>
      </c>
    </row>
    <row r="175" spans="1:14" ht="19.899999999999999" customHeight="1">
      <c r="A175" s="11" t="s">
        <v>12</v>
      </c>
      <c r="B175" s="12" t="s">
        <v>258</v>
      </c>
      <c r="C175" s="13"/>
      <c r="D175" s="13"/>
      <c r="E175" s="13"/>
      <c r="F175" s="13"/>
      <c r="G175" s="13"/>
      <c r="N175" s="20"/>
    </row>
    <row r="176" spans="1:14" ht="19.899999999999999" customHeight="1">
      <c r="A176" s="11">
        <v>4</v>
      </c>
      <c r="B176" s="12" t="s">
        <v>326</v>
      </c>
      <c r="C176" s="13"/>
      <c r="D176" s="13"/>
      <c r="E176" s="13"/>
      <c r="F176" s="13"/>
      <c r="G176" s="13"/>
      <c r="N176" s="20"/>
    </row>
    <row r="177" spans="1:7">
      <c r="A177" s="40" t="s">
        <v>73</v>
      </c>
      <c r="B177" s="14" t="s">
        <v>56</v>
      </c>
      <c r="C177" s="15"/>
      <c r="D177" s="15"/>
      <c r="E177" s="15"/>
      <c r="F177" s="15"/>
      <c r="G177" s="15"/>
    </row>
    <row r="178" spans="1:7" ht="75.599999999999994" customHeight="1">
      <c r="A178" s="16">
        <v>150</v>
      </c>
      <c r="B178" s="24" t="s">
        <v>125</v>
      </c>
      <c r="C178" s="24" t="s">
        <v>345</v>
      </c>
      <c r="D178" s="24" t="s">
        <v>124</v>
      </c>
      <c r="E178" s="16" t="s">
        <v>46</v>
      </c>
      <c r="F178" s="18">
        <v>4.1000000000000002E-2</v>
      </c>
      <c r="G178" s="30">
        <v>4.1000000000000002E-2</v>
      </c>
    </row>
    <row r="179" spans="1:7" ht="61.9" customHeight="1">
      <c r="A179" s="16">
        <v>151</v>
      </c>
      <c r="B179" s="17" t="s">
        <v>94</v>
      </c>
      <c r="C179" s="24" t="s">
        <v>346</v>
      </c>
      <c r="D179" s="24" t="s">
        <v>107</v>
      </c>
      <c r="E179" s="28" t="s">
        <v>14</v>
      </c>
      <c r="F179" s="18">
        <v>1</v>
      </c>
      <c r="G179" s="19">
        <v>1</v>
      </c>
    </row>
    <row r="180" spans="1:7" ht="61.9" customHeight="1">
      <c r="A180" s="16">
        <v>152</v>
      </c>
      <c r="B180" s="17" t="s">
        <v>95</v>
      </c>
      <c r="C180" s="24" t="s">
        <v>346</v>
      </c>
      <c r="D180" s="24" t="s">
        <v>108</v>
      </c>
      <c r="E180" s="28" t="s">
        <v>14</v>
      </c>
      <c r="F180" s="18">
        <v>2</v>
      </c>
      <c r="G180" s="19">
        <v>2</v>
      </c>
    </row>
    <row r="181" spans="1:7" ht="61.9" customHeight="1">
      <c r="A181" s="16">
        <v>153</v>
      </c>
      <c r="B181" s="24" t="s">
        <v>104</v>
      </c>
      <c r="C181" s="24" t="s">
        <v>346</v>
      </c>
      <c r="D181" s="24" t="s">
        <v>110</v>
      </c>
      <c r="E181" s="28" t="s">
        <v>14</v>
      </c>
      <c r="F181" s="18">
        <v>2</v>
      </c>
      <c r="G181" s="19">
        <v>2</v>
      </c>
    </row>
    <row r="182" spans="1:7" ht="61.9" customHeight="1">
      <c r="A182" s="16">
        <v>154</v>
      </c>
      <c r="B182" s="17" t="s">
        <v>97</v>
      </c>
      <c r="C182" s="24" t="s">
        <v>346</v>
      </c>
      <c r="D182" s="24" t="s">
        <v>119</v>
      </c>
      <c r="E182" s="16" t="s">
        <v>48</v>
      </c>
      <c r="F182" s="18">
        <v>0.01</v>
      </c>
      <c r="G182" s="19">
        <v>0.01</v>
      </c>
    </row>
    <row r="183" spans="1:7" ht="61.9" customHeight="1">
      <c r="A183" s="16">
        <v>155</v>
      </c>
      <c r="B183" s="17" t="s">
        <v>98</v>
      </c>
      <c r="C183" s="24" t="s">
        <v>346</v>
      </c>
      <c r="D183" s="24" t="s">
        <v>113</v>
      </c>
      <c r="E183" s="28" t="s">
        <v>14</v>
      </c>
      <c r="F183" s="18">
        <v>1</v>
      </c>
      <c r="G183" s="19">
        <v>1</v>
      </c>
    </row>
    <row r="184" spans="1:7" ht="61.9" customHeight="1">
      <c r="A184" s="16">
        <v>156</v>
      </c>
      <c r="B184" s="17" t="s">
        <v>99</v>
      </c>
      <c r="C184" s="24" t="s">
        <v>346</v>
      </c>
      <c r="D184" s="24" t="s">
        <v>114</v>
      </c>
      <c r="E184" s="28" t="s">
        <v>14</v>
      </c>
      <c r="F184" s="18">
        <v>2</v>
      </c>
      <c r="G184" s="19">
        <v>2</v>
      </c>
    </row>
    <row r="185" spans="1:7" ht="61.9" customHeight="1">
      <c r="A185" s="16">
        <v>157</v>
      </c>
      <c r="B185" s="17" t="s">
        <v>101</v>
      </c>
      <c r="C185" s="24" t="s">
        <v>346</v>
      </c>
      <c r="D185" s="24" t="s">
        <v>116</v>
      </c>
      <c r="E185" s="28" t="s">
        <v>14</v>
      </c>
      <c r="F185" s="18">
        <v>2</v>
      </c>
      <c r="G185" s="19">
        <v>2</v>
      </c>
    </row>
    <row r="186" spans="1:7" ht="85.9" customHeight="1">
      <c r="A186" s="16">
        <v>158</v>
      </c>
      <c r="B186" s="17" t="s">
        <v>102</v>
      </c>
      <c r="C186" s="24" t="s">
        <v>346</v>
      </c>
      <c r="D186" s="24" t="s">
        <v>334</v>
      </c>
      <c r="E186" s="28" t="s">
        <v>0</v>
      </c>
      <c r="F186" s="18">
        <v>180</v>
      </c>
      <c r="G186" s="19">
        <v>180</v>
      </c>
    </row>
    <row r="187" spans="1:7" ht="61.9" customHeight="1">
      <c r="A187" s="16">
        <v>159</v>
      </c>
      <c r="B187" s="17" t="s">
        <v>103</v>
      </c>
      <c r="C187" s="24" t="s">
        <v>346</v>
      </c>
      <c r="D187" s="24" t="s">
        <v>118</v>
      </c>
      <c r="E187" s="28" t="s">
        <v>81</v>
      </c>
      <c r="F187" s="27">
        <f>4.37+1.17</f>
        <v>5.54</v>
      </c>
      <c r="G187" s="19">
        <v>5.54</v>
      </c>
    </row>
    <row r="188" spans="1:7" ht="52.15" customHeight="1">
      <c r="A188" s="16">
        <v>160</v>
      </c>
      <c r="B188" s="17" t="s">
        <v>52</v>
      </c>
      <c r="C188" s="24" t="s">
        <v>347</v>
      </c>
      <c r="D188" s="24" t="s">
        <v>184</v>
      </c>
      <c r="E188" s="16" t="s">
        <v>0</v>
      </c>
      <c r="F188" s="18">
        <v>270</v>
      </c>
      <c r="G188" s="19">
        <v>270</v>
      </c>
    </row>
    <row r="189" spans="1:7" ht="131.44999999999999" customHeight="1">
      <c r="A189" s="16">
        <v>161</v>
      </c>
      <c r="B189" s="17" t="s">
        <v>53</v>
      </c>
      <c r="C189" s="24" t="s">
        <v>347</v>
      </c>
      <c r="D189" s="24" t="s">
        <v>214</v>
      </c>
      <c r="E189" s="16" t="s">
        <v>3</v>
      </c>
      <c r="F189" s="27" t="s">
        <v>313</v>
      </c>
      <c r="G189" s="19">
        <f>270*0.2</f>
        <v>54</v>
      </c>
    </row>
    <row r="190" spans="1:7" ht="57" customHeight="1">
      <c r="A190" s="16">
        <v>162</v>
      </c>
      <c r="B190" s="17" t="s">
        <v>20</v>
      </c>
      <c r="C190" s="24" t="s">
        <v>348</v>
      </c>
      <c r="D190" s="24" t="s">
        <v>24</v>
      </c>
      <c r="E190" s="16" t="s">
        <v>1</v>
      </c>
      <c r="F190" s="27">
        <v>4</v>
      </c>
      <c r="G190" s="19">
        <v>4</v>
      </c>
    </row>
    <row r="191" spans="1:7" ht="40.9" customHeight="1">
      <c r="A191" s="16">
        <v>163</v>
      </c>
      <c r="B191" s="17" t="s">
        <v>21</v>
      </c>
      <c r="C191" s="24" t="s">
        <v>348</v>
      </c>
      <c r="D191" s="24" t="s">
        <v>122</v>
      </c>
      <c r="E191" s="16" t="s">
        <v>3</v>
      </c>
      <c r="F191" s="27" t="s">
        <v>314</v>
      </c>
      <c r="G191" s="19">
        <f>4*0.08</f>
        <v>0.32</v>
      </c>
    </row>
    <row r="192" spans="1:7" ht="79.900000000000006" customHeight="1">
      <c r="A192" s="16">
        <v>164</v>
      </c>
      <c r="B192" s="50" t="s">
        <v>51</v>
      </c>
      <c r="C192" s="24" t="s">
        <v>348</v>
      </c>
      <c r="D192" s="52" t="s">
        <v>121</v>
      </c>
      <c r="E192" s="58" t="s">
        <v>3</v>
      </c>
      <c r="F192" s="45" t="s">
        <v>315</v>
      </c>
      <c r="G192" s="48">
        <f>4*0.3*0.15+0.32</f>
        <v>0.5</v>
      </c>
    </row>
    <row r="193" spans="1:7">
      <c r="A193" s="34" t="s">
        <v>74</v>
      </c>
      <c r="B193" s="25" t="s">
        <v>318</v>
      </c>
      <c r="C193" s="60"/>
      <c r="D193" s="15"/>
      <c r="E193" s="15"/>
      <c r="F193" s="15"/>
      <c r="G193" s="15"/>
    </row>
    <row r="194" spans="1:7" ht="96.6" customHeight="1">
      <c r="A194" s="16">
        <v>165</v>
      </c>
      <c r="B194" s="53" t="s">
        <v>32</v>
      </c>
      <c r="C194" s="24" t="s">
        <v>349</v>
      </c>
      <c r="D194" s="54" t="s">
        <v>317</v>
      </c>
      <c r="E194" s="55" t="s">
        <v>3</v>
      </c>
      <c r="F194" s="56">
        <v>110</v>
      </c>
      <c r="G194" s="57">
        <v>110</v>
      </c>
    </row>
    <row r="195" spans="1:7">
      <c r="A195" s="34" t="s">
        <v>75</v>
      </c>
      <c r="B195" s="25" t="s">
        <v>319</v>
      </c>
      <c r="C195" s="60"/>
      <c r="D195" s="15"/>
      <c r="E195" s="15"/>
      <c r="F195" s="15"/>
      <c r="G195" s="15"/>
    </row>
    <row r="196" spans="1:7" ht="45.6" customHeight="1">
      <c r="A196" s="16">
        <v>166</v>
      </c>
      <c r="B196" s="35" t="s">
        <v>25</v>
      </c>
      <c r="C196" s="24" t="s">
        <v>360</v>
      </c>
      <c r="D196" s="36" t="s">
        <v>29</v>
      </c>
      <c r="E196" s="59" t="s">
        <v>3</v>
      </c>
      <c r="F196" s="51" t="s">
        <v>320</v>
      </c>
      <c r="G196" s="38">
        <f>4*0.085+75*0.04</f>
        <v>3.34</v>
      </c>
    </row>
    <row r="197" spans="1:7" ht="52.15" customHeight="1">
      <c r="A197" s="16">
        <v>167</v>
      </c>
      <c r="B197" s="17" t="s">
        <v>26</v>
      </c>
      <c r="C197" s="24" t="s">
        <v>360</v>
      </c>
      <c r="D197" s="24" t="s">
        <v>27</v>
      </c>
      <c r="E197" s="16" t="s">
        <v>1</v>
      </c>
      <c r="F197" s="18">
        <v>4</v>
      </c>
      <c r="G197" s="19">
        <v>4</v>
      </c>
    </row>
    <row r="198" spans="1:7" ht="54.6" customHeight="1">
      <c r="A198" s="16">
        <v>168</v>
      </c>
      <c r="B198" s="17" t="s">
        <v>15</v>
      </c>
      <c r="C198" s="24" t="s">
        <v>361</v>
      </c>
      <c r="D198" s="24" t="s">
        <v>16</v>
      </c>
      <c r="E198" s="16" t="s">
        <v>1</v>
      </c>
      <c r="F198" s="18">
        <v>75</v>
      </c>
      <c r="G198" s="19">
        <v>75</v>
      </c>
    </row>
    <row r="199" spans="1:7" ht="84.6" customHeight="1">
      <c r="A199" s="16">
        <v>169</v>
      </c>
      <c r="B199" s="17" t="s">
        <v>13</v>
      </c>
      <c r="C199" s="24" t="s">
        <v>359</v>
      </c>
      <c r="D199" s="24" t="s">
        <v>192</v>
      </c>
      <c r="E199" s="16" t="s">
        <v>0</v>
      </c>
      <c r="F199" s="18">
        <v>93</v>
      </c>
      <c r="G199" s="19">
        <v>93</v>
      </c>
    </row>
    <row r="200" spans="1:7" ht="69" customHeight="1">
      <c r="A200" s="16">
        <v>170</v>
      </c>
      <c r="B200" s="17" t="s">
        <v>72</v>
      </c>
      <c r="C200" s="24" t="s">
        <v>362</v>
      </c>
      <c r="D200" s="24" t="s">
        <v>193</v>
      </c>
      <c r="E200" s="16" t="s">
        <v>0</v>
      </c>
      <c r="F200" s="18">
        <v>93</v>
      </c>
      <c r="G200" s="19">
        <v>93</v>
      </c>
    </row>
    <row r="201" spans="1:7">
      <c r="A201" s="40" t="s">
        <v>76</v>
      </c>
      <c r="B201" s="25" t="s">
        <v>91</v>
      </c>
      <c r="C201" s="60"/>
      <c r="D201" s="15"/>
      <c r="E201" s="15"/>
      <c r="F201" s="15"/>
      <c r="G201" s="15"/>
    </row>
    <row r="202" spans="1:7" ht="42" customHeight="1">
      <c r="A202" s="16">
        <v>171</v>
      </c>
      <c r="B202" s="17" t="s">
        <v>82</v>
      </c>
      <c r="C202" s="24" t="s">
        <v>364</v>
      </c>
      <c r="D202" s="24" t="s">
        <v>213</v>
      </c>
      <c r="E202" s="16" t="s">
        <v>0</v>
      </c>
      <c r="F202" s="18">
        <v>152</v>
      </c>
      <c r="G202" s="19">
        <v>152</v>
      </c>
    </row>
    <row r="203" spans="1:7">
      <c r="A203" s="40" t="s">
        <v>77</v>
      </c>
      <c r="B203" s="14" t="s">
        <v>90</v>
      </c>
      <c r="C203" s="15"/>
      <c r="D203" s="15"/>
      <c r="E203" s="15"/>
      <c r="F203" s="15"/>
      <c r="G203" s="15"/>
    </row>
    <row r="204" spans="1:7" ht="58.15" customHeight="1">
      <c r="A204" s="16">
        <v>172</v>
      </c>
      <c r="B204" s="17" t="s">
        <v>40</v>
      </c>
      <c r="C204" s="24" t="s">
        <v>368</v>
      </c>
      <c r="D204" s="24" t="s">
        <v>340</v>
      </c>
      <c r="E204" s="16" t="s">
        <v>1</v>
      </c>
      <c r="F204" s="18">
        <v>74</v>
      </c>
      <c r="G204" s="19">
        <v>74</v>
      </c>
    </row>
    <row r="205" spans="1:7" ht="37.15" customHeight="1">
      <c r="A205" s="16">
        <v>173</v>
      </c>
      <c r="B205" s="18" t="s">
        <v>36</v>
      </c>
      <c r="C205" s="27" t="s">
        <v>370</v>
      </c>
      <c r="D205" s="18" t="s">
        <v>37</v>
      </c>
      <c r="E205" s="32" t="s">
        <v>14</v>
      </c>
      <c r="F205" s="18">
        <v>2</v>
      </c>
      <c r="G205" s="19">
        <v>2</v>
      </c>
    </row>
    <row r="206" spans="1:7" ht="82.15" customHeight="1">
      <c r="A206" s="16">
        <v>174</v>
      </c>
      <c r="B206" s="45" t="s">
        <v>232</v>
      </c>
      <c r="C206" s="27" t="s">
        <v>370</v>
      </c>
      <c r="D206" s="45" t="s">
        <v>39</v>
      </c>
      <c r="E206" s="46" t="s">
        <v>14</v>
      </c>
      <c r="F206" s="47">
        <v>2</v>
      </c>
      <c r="G206" s="48">
        <v>2</v>
      </c>
    </row>
    <row r="207" spans="1:7" s="39" customFormat="1" ht="19.149999999999999" customHeight="1">
      <c r="A207" s="44">
        <v>5</v>
      </c>
      <c r="B207" s="12" t="s">
        <v>259</v>
      </c>
      <c r="C207" s="13"/>
      <c r="D207" s="49"/>
      <c r="E207" s="49"/>
      <c r="F207" s="49"/>
      <c r="G207" s="49"/>
    </row>
    <row r="208" spans="1:7" ht="45" customHeight="1">
      <c r="A208" s="34" t="s">
        <v>78</v>
      </c>
      <c r="B208" s="66" t="s">
        <v>327</v>
      </c>
      <c r="C208" s="65"/>
      <c r="D208" s="65"/>
      <c r="E208" s="65"/>
      <c r="F208" s="65"/>
      <c r="G208" s="65"/>
    </row>
    <row r="209" spans="1:7" ht="61.9" customHeight="1">
      <c r="A209" s="16">
        <v>175</v>
      </c>
      <c r="B209" s="35" t="s">
        <v>261</v>
      </c>
      <c r="C209" s="35" t="s">
        <v>89</v>
      </c>
      <c r="D209" s="36" t="s">
        <v>262</v>
      </c>
      <c r="E209" s="37" t="s">
        <v>3</v>
      </c>
      <c r="F209" s="43">
        <v>15.03</v>
      </c>
      <c r="G209" s="38">
        <v>15.03</v>
      </c>
    </row>
    <row r="210" spans="1:7" ht="61.9" customHeight="1">
      <c r="A210" s="16">
        <v>176</v>
      </c>
      <c r="B210" s="17" t="s">
        <v>166</v>
      </c>
      <c r="C210" s="17" t="s">
        <v>372</v>
      </c>
      <c r="D210" s="24" t="s">
        <v>263</v>
      </c>
      <c r="E210" s="28" t="s">
        <v>1</v>
      </c>
      <c r="F210" s="42">
        <v>46</v>
      </c>
      <c r="G210" s="19">
        <v>46</v>
      </c>
    </row>
    <row r="211" spans="1:7" ht="79.150000000000006" customHeight="1">
      <c r="A211" s="16">
        <v>177</v>
      </c>
      <c r="B211" s="17" t="s">
        <v>264</v>
      </c>
      <c r="C211" s="17" t="s">
        <v>373</v>
      </c>
      <c r="D211" s="24" t="s">
        <v>328</v>
      </c>
      <c r="E211" s="28" t="s">
        <v>1</v>
      </c>
      <c r="F211" s="42">
        <v>49</v>
      </c>
      <c r="G211" s="19">
        <v>49</v>
      </c>
    </row>
    <row r="212" spans="1:7" ht="61.9" customHeight="1">
      <c r="A212" s="16">
        <v>178</v>
      </c>
      <c r="B212" s="24" t="s">
        <v>266</v>
      </c>
      <c r="C212" s="24" t="s">
        <v>374</v>
      </c>
      <c r="D212" s="24" t="s">
        <v>267</v>
      </c>
      <c r="E212" s="28" t="s">
        <v>1</v>
      </c>
      <c r="F212" s="42">
        <v>53</v>
      </c>
      <c r="G212" s="19">
        <v>53</v>
      </c>
    </row>
    <row r="213" spans="1:7" ht="79.150000000000006" customHeight="1">
      <c r="A213" s="16">
        <v>179</v>
      </c>
      <c r="B213" s="24" t="s">
        <v>166</v>
      </c>
      <c r="C213" s="24" t="s">
        <v>372</v>
      </c>
      <c r="D213" s="24" t="s">
        <v>268</v>
      </c>
      <c r="E213" s="28" t="s">
        <v>1</v>
      </c>
      <c r="F213" s="42">
        <v>92</v>
      </c>
      <c r="G213" s="19">
        <v>92</v>
      </c>
    </row>
    <row r="214" spans="1:7" ht="76.150000000000006" customHeight="1">
      <c r="A214" s="16">
        <v>180</v>
      </c>
      <c r="B214" s="24" t="s">
        <v>269</v>
      </c>
      <c r="C214" s="24" t="s">
        <v>372</v>
      </c>
      <c r="D214" s="24" t="s">
        <v>270</v>
      </c>
      <c r="E214" s="28" t="s">
        <v>14</v>
      </c>
      <c r="F214" s="42">
        <v>4</v>
      </c>
      <c r="G214" s="19">
        <v>4</v>
      </c>
    </row>
    <row r="215" spans="1:7" ht="78" customHeight="1">
      <c r="A215" s="16">
        <v>181</v>
      </c>
      <c r="B215" s="24" t="s">
        <v>272</v>
      </c>
      <c r="C215" s="24" t="s">
        <v>376</v>
      </c>
      <c r="D215" s="24" t="s">
        <v>273</v>
      </c>
      <c r="E215" s="28" t="s">
        <v>14</v>
      </c>
      <c r="F215" s="42">
        <v>17</v>
      </c>
      <c r="G215" s="19">
        <v>17</v>
      </c>
    </row>
    <row r="216" spans="1:7" ht="96.6" customHeight="1">
      <c r="A216" s="16">
        <v>182</v>
      </c>
      <c r="B216" s="24" t="s">
        <v>287</v>
      </c>
      <c r="C216" s="24" t="s">
        <v>380</v>
      </c>
      <c r="D216" s="24" t="s">
        <v>288</v>
      </c>
      <c r="E216" s="28" t="s">
        <v>1</v>
      </c>
      <c r="F216" s="42">
        <v>6</v>
      </c>
      <c r="G216" s="19">
        <v>6</v>
      </c>
    </row>
    <row r="217" spans="1:7" ht="64.150000000000006" customHeight="1">
      <c r="A217" s="16">
        <v>183</v>
      </c>
      <c r="B217" s="24" t="s">
        <v>289</v>
      </c>
      <c r="C217" s="24" t="s">
        <v>89</v>
      </c>
      <c r="D217" s="24" t="s">
        <v>290</v>
      </c>
      <c r="E217" s="28" t="s">
        <v>3</v>
      </c>
      <c r="F217" s="42">
        <v>7.4</v>
      </c>
      <c r="G217" s="19">
        <v>7.4</v>
      </c>
    </row>
    <row r="218" spans="1:7" ht="45" customHeight="1">
      <c r="A218" s="34" t="s">
        <v>79</v>
      </c>
      <c r="B218" s="62" t="s">
        <v>329</v>
      </c>
      <c r="C218" s="63"/>
      <c r="D218" s="63"/>
      <c r="E218" s="63"/>
      <c r="F218" s="63"/>
      <c r="G218" s="63"/>
    </row>
    <row r="219" spans="1:7" ht="141" customHeight="1">
      <c r="A219" s="16">
        <v>184</v>
      </c>
      <c r="B219" s="24" t="s">
        <v>293</v>
      </c>
      <c r="C219" s="24" t="s">
        <v>381</v>
      </c>
      <c r="D219" s="24" t="s">
        <v>330</v>
      </c>
      <c r="E219" s="28" t="s">
        <v>14</v>
      </c>
      <c r="F219" s="42">
        <v>1</v>
      </c>
      <c r="G219" s="19">
        <v>1</v>
      </c>
    </row>
    <row r="220" spans="1:7" ht="122.45" customHeight="1">
      <c r="A220" s="16">
        <v>185</v>
      </c>
      <c r="B220" s="24" t="s">
        <v>294</v>
      </c>
      <c r="C220" s="24" t="s">
        <v>381</v>
      </c>
      <c r="D220" s="24" t="s">
        <v>295</v>
      </c>
      <c r="E220" s="28" t="s">
        <v>2</v>
      </c>
      <c r="F220" s="42">
        <v>1</v>
      </c>
      <c r="G220" s="19">
        <v>1</v>
      </c>
    </row>
    <row r="221" spans="1:7" ht="118.15" customHeight="1">
      <c r="A221" s="16">
        <v>186</v>
      </c>
      <c r="B221" s="24" t="s">
        <v>296</v>
      </c>
      <c r="C221" s="24" t="s">
        <v>381</v>
      </c>
      <c r="D221" s="24" t="s">
        <v>297</v>
      </c>
      <c r="E221" s="28" t="s">
        <v>14</v>
      </c>
      <c r="F221" s="42">
        <v>1</v>
      </c>
      <c r="G221" s="19">
        <v>1</v>
      </c>
    </row>
    <row r="222" spans="1:7" ht="110.45" customHeight="1">
      <c r="A222" s="16">
        <v>187</v>
      </c>
      <c r="B222" s="24" t="s">
        <v>300</v>
      </c>
      <c r="C222" s="24" t="s">
        <v>382</v>
      </c>
      <c r="D222" s="24" t="s">
        <v>301</v>
      </c>
      <c r="E222" s="28" t="s">
        <v>2</v>
      </c>
      <c r="F222" s="42">
        <v>2</v>
      </c>
      <c r="G222" s="19">
        <v>2</v>
      </c>
    </row>
    <row r="223" spans="1:7" ht="99.6" customHeight="1">
      <c r="A223" s="16">
        <v>188</v>
      </c>
      <c r="B223" s="24" t="s">
        <v>302</v>
      </c>
      <c r="C223" s="24" t="s">
        <v>383</v>
      </c>
      <c r="D223" s="24" t="s">
        <v>331</v>
      </c>
      <c r="E223" s="28" t="s">
        <v>14</v>
      </c>
      <c r="F223" s="42">
        <v>2</v>
      </c>
      <c r="G223" s="19">
        <v>2</v>
      </c>
    </row>
    <row r="224" spans="1:7" ht="45" customHeight="1">
      <c r="A224" s="34" t="s">
        <v>80</v>
      </c>
      <c r="B224" s="62" t="s">
        <v>332</v>
      </c>
      <c r="C224" s="63"/>
      <c r="D224" s="63"/>
      <c r="E224" s="63"/>
      <c r="F224" s="63"/>
      <c r="G224" s="63"/>
    </row>
    <row r="225" spans="1:7" ht="61.9" customHeight="1">
      <c r="A225" s="16">
        <v>189</v>
      </c>
      <c r="B225" s="24" t="s">
        <v>303</v>
      </c>
      <c r="C225" s="24" t="s">
        <v>384</v>
      </c>
      <c r="D225" s="24" t="s">
        <v>304</v>
      </c>
      <c r="E225" s="28" t="s">
        <v>305</v>
      </c>
      <c r="F225" s="42">
        <v>2</v>
      </c>
      <c r="G225" s="19">
        <v>2</v>
      </c>
    </row>
    <row r="226" spans="1:7" ht="61.9" customHeight="1">
      <c r="A226" s="16">
        <v>190</v>
      </c>
      <c r="B226" s="24" t="s">
        <v>306</v>
      </c>
      <c r="C226" s="24" t="s">
        <v>384</v>
      </c>
      <c r="D226" s="24" t="s">
        <v>307</v>
      </c>
      <c r="E226" s="28" t="s">
        <v>308</v>
      </c>
      <c r="F226" s="42">
        <v>2</v>
      </c>
      <c r="G226" s="19">
        <v>2</v>
      </c>
    </row>
    <row r="227" spans="1:7" ht="215.45" customHeight="1">
      <c r="A227" s="16">
        <v>191</v>
      </c>
      <c r="B227" s="24" t="s">
        <v>309</v>
      </c>
      <c r="C227" s="24"/>
      <c r="D227" s="24" t="s">
        <v>333</v>
      </c>
      <c r="E227" s="28" t="s">
        <v>14</v>
      </c>
      <c r="F227" s="42">
        <v>1</v>
      </c>
      <c r="G227" s="19">
        <v>1</v>
      </c>
    </row>
  </sheetData>
  <mergeCells count="8">
    <mergeCell ref="B218:G218"/>
    <mergeCell ref="B224:G224"/>
    <mergeCell ref="A1:G1"/>
    <mergeCell ref="A2:G2"/>
    <mergeCell ref="B121:G121"/>
    <mergeCell ref="B140:G140"/>
    <mergeCell ref="B148:G148"/>
    <mergeCell ref="B208:G208"/>
  </mergeCells>
  <pageMargins left="0.51181102362204722" right="0.39370078740157483" top="0.55118110236220474" bottom="0.74803149606299213" header="0.31496062992125984" footer="0.31496062992125984"/>
  <pageSetup paperSize="9" scale="83" fitToHeight="18" orientation="portrait" r:id="rId1"/>
  <rowBreaks count="2" manualBreakCount="2">
    <brk id="139" max="8" man="1"/>
    <brk id="206"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przedmiar robót</vt:lpstr>
      <vt:lpstr>'przedmiar robót'!Obszar_wydruku</vt:lpstr>
      <vt:lpstr>'przedmiar robót'!Tytuły_wydruku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2019-05-30T08:55:05Z</dcterms:modified>
</cp:coreProperties>
</file>